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40" yWindow="32767" windowWidth="22080" windowHeight="13220" tabRatio="652" activeTab="1"/>
  </bookViews>
  <sheets>
    <sheet name="Total Summary Budget" sheetId="1" r:id="rId1"/>
    <sheet name="Detail Budget Template" sheetId="2" r:id="rId2"/>
  </sheets>
  <definedNames>
    <definedName name="BRANTRAV">'Detail Budget Template'!$GP$8097</definedName>
    <definedName name="_xlnm.Print_Area" localSheetId="1">'Detail Budget Template'!$A$1:$D$188</definedName>
    <definedName name="_xlnm.Print_Area" localSheetId="0">'Total Summary Budget'!$A$1:$D$40</definedName>
    <definedName name="Print_Area_MI" localSheetId="1">'Detail Budget Template'!$B$12:$D$187</definedName>
    <definedName name="_xlnm.Print_Titles" localSheetId="1">'Detail Budget Template'!$1:$10</definedName>
    <definedName name="Print_Titles_MI" localSheetId="1">'Detail Budget Template'!$1:$10</definedName>
    <definedName name="SUMSHELL">'Detail Budget Template'!$GP$8097</definedName>
  </definedNames>
  <calcPr fullCalcOnLoad="1"/>
</workbook>
</file>

<file path=xl/sharedStrings.xml><?xml version="1.0" encoding="utf-8"?>
<sst xmlns="http://schemas.openxmlformats.org/spreadsheetml/2006/main" count="298" uniqueCount="255">
  <si>
    <t>LINE ITEM DESCRIPTION</t>
  </si>
  <si>
    <t>UNITS</t>
  </si>
  <si>
    <t>TOTAL $</t>
  </si>
  <si>
    <t xml:space="preserve">I. SALARIES </t>
  </si>
  <si>
    <t xml:space="preserve"> </t>
  </si>
  <si>
    <t xml:space="preserve">       </t>
  </si>
  <si>
    <t xml:space="preserve">     TOTAL FRINGE BENEFITS</t>
  </si>
  <si>
    <t>III. CONSULTANTS</t>
  </si>
  <si>
    <t xml:space="preserve">      TOTAL CONSULTANTS</t>
  </si>
  <si>
    <t>IV. TRAVEL AND PER DIEM</t>
  </si>
  <si>
    <t xml:space="preserve">    TOTAL TRAVEL &amp; PER DIEM</t>
  </si>
  <si>
    <t xml:space="preserve">      Photocopying/printing</t>
  </si>
  <si>
    <t xml:space="preserve">   TOTAL DIRECT COSTS</t>
  </si>
  <si>
    <t>I.   TOTAL SALARIES</t>
  </si>
  <si>
    <t>II.  TOTAL FRINGE BENEFITS</t>
  </si>
  <si>
    <t>III.  TOTAL CONSULTANTS</t>
  </si>
  <si>
    <t>IV. TOTAL TRAVEL &amp; PER DIEM</t>
  </si>
  <si>
    <t>Total Summary Budget</t>
  </si>
  <si>
    <t xml:space="preserve">   TOTAL INDIRECT COSTS </t>
  </si>
  <si>
    <t>X.  INDIRECT COSTS (IDC):</t>
  </si>
  <si>
    <t xml:space="preserve">X. TOTAL INDIRECT COSTS </t>
  </si>
  <si>
    <t xml:space="preserve">   TOTAL PROJECT COSTS</t>
  </si>
  <si>
    <t xml:space="preserve"> II.   FRINGE BENEFITS </t>
  </si>
  <si>
    <t>Organization Name</t>
  </si>
  <si>
    <t>Project #</t>
  </si>
  <si>
    <t>Project Title</t>
  </si>
  <si>
    <t>Period:  xx/xx/xxxx-xx/xx/xxxc</t>
  </si>
  <si>
    <t>XXX Detailed Budget</t>
  </si>
  <si>
    <t>Budget Notes</t>
  </si>
  <si>
    <t xml:space="preserve">     TOTAL SALARIES </t>
  </si>
  <si>
    <t xml:space="preserve">Road travel (car/Taxi hire) </t>
  </si>
  <si>
    <t xml:space="preserve">V. EQUIPMENT </t>
  </si>
  <si>
    <t xml:space="preserve">       TOTAL EQUIPMENT </t>
  </si>
  <si>
    <t xml:space="preserve">      Office Supplies</t>
  </si>
  <si>
    <t xml:space="preserve">      Communication/fax/internet/phone line</t>
  </si>
  <si>
    <t xml:space="preserve">      Postage/Courier Service</t>
  </si>
  <si>
    <t xml:space="preserve">A. Head Office </t>
  </si>
  <si>
    <t xml:space="preserve">B. District Offices (x5) </t>
  </si>
  <si>
    <t xml:space="preserve">       TOTAL OTHER DIRECT COSTS </t>
  </si>
  <si>
    <t xml:space="preserve">A. Community Level Training </t>
  </si>
  <si>
    <t xml:space="preserve">A2. Community health workers/ volunteers/ mobilizers </t>
  </si>
  <si>
    <t xml:space="preserve">        Subtotal Community Level Training </t>
  </si>
  <si>
    <t xml:space="preserve">Concept Design and Development </t>
  </si>
  <si>
    <t xml:space="preserve">Production </t>
  </si>
  <si>
    <t>B.2 Radio program (e.g. talk show, call-in, drama)</t>
  </si>
  <si>
    <t xml:space="preserve">Concept Design and message development  </t>
  </si>
  <si>
    <t xml:space="preserve">B. Communication Campaign Elements </t>
  </si>
  <si>
    <t xml:space="preserve">Pre-testing and revisions </t>
  </si>
  <si>
    <t xml:space="preserve">C. Community Outreach </t>
  </si>
  <si>
    <t xml:space="preserve">C.1 Supplies </t>
  </si>
  <si>
    <t xml:space="preserve">B.1 Campaign Brand Creative Design and Development </t>
  </si>
  <si>
    <t xml:space="preserve">Subtotal Communication Campaign </t>
  </si>
  <si>
    <t xml:space="preserve">C.2 Community meetings/ dialogues/workshops  </t>
  </si>
  <si>
    <t>[ORGANIZATION] has budgeted $[UNIT RATE] x [NUMBER OF PARTICIPANTS] participants x [NUMBER OF TIMES] to cover the cost of training material package (notepad, pen, flipchart, markers, etc.). </t>
  </si>
  <si>
    <t xml:space="preserve">       TOTAL ACTIVITIES </t>
  </si>
  <si>
    <t xml:space="preserve">A. Rapid Assessment of information needs and communication preferences </t>
  </si>
  <si>
    <t xml:space="preserve">       TOTAL RESEARCH, MONITORING AND EVALUATION</t>
  </si>
  <si>
    <t xml:space="preserve">B. Mid term review with community feedback </t>
  </si>
  <si>
    <t xml:space="preserve">TOTAL SUB- CONTRACTS/AWARDS </t>
  </si>
  <si>
    <t xml:space="preserve">IX.  SUB- CONTRACTS/AWARDS / SMALL GRANTS </t>
  </si>
  <si>
    <t xml:space="preserve">C.3 Home-to-home mobilization </t>
  </si>
  <si>
    <t xml:space="preserve">C.4 Community theatre, drama, cinema, games for children </t>
  </si>
  <si>
    <t xml:space="preserve">Community Engagement Officer (LOE 100%) </t>
  </si>
  <si>
    <t>Field office coordinator (1 per office = 5) (LOE 100%)</t>
  </si>
  <si>
    <t>Community mobilizers (2 per district = 10) (LOE 100%)</t>
  </si>
  <si>
    <t>RCCE Focal Person/ Technical Advisor (LOE 100%)</t>
  </si>
  <si>
    <r>
      <t xml:space="preserve">RATE </t>
    </r>
    <r>
      <rPr>
        <b/>
        <sz val="10"/>
        <rFont val="Arial"/>
        <family val="2"/>
      </rPr>
      <t xml:space="preserve">[$] </t>
    </r>
  </si>
  <si>
    <t xml:space="preserve">     Tablets (5 per district x 5 districts) </t>
  </si>
  <si>
    <t xml:space="preserve">[ORGANIZATION] has budgeted for [NUMBER OF TABLETS] at a unit cost rate of $[UNIT RATE], totaling $[TOTAL AMOUNT]. The tablets will be used for data collection, virtual meetings, virtual pre-testing etc. </t>
  </si>
  <si>
    <t xml:space="preserve">[ORGANIZATION] has budgeted for [NUMBER OF PHONES] at a unit cost rate of $[UNIT RATE], totaling $[TOTAL AMOUNT]. The smart-phones will be used for data collection, video calls, messaging etc. </t>
  </si>
  <si>
    <t xml:space="preserve">Mobile phones (5 per district x 5 districts) </t>
  </si>
  <si>
    <t xml:space="preserve">Sim Cards (15 per district x 5 districts) </t>
  </si>
  <si>
    <t xml:space="preserve">Megaphones (2 per district) </t>
  </si>
  <si>
    <t xml:space="preserve">[ORGANIZATION] has budgeted $[MONTHLY RATE] x [FREQUENCY] for video conferencing for meetings with field staff, stakeholders and funders. Costs are based on historical costs for a similar size project </t>
  </si>
  <si>
    <t xml:space="preserve">[ORGANIZATION] has budgeted $[MONTHLY RATE] x [FREQUENCY] for general supplies for office operations. Costs are based on historical costs for a small field office. </t>
  </si>
  <si>
    <t xml:space="preserve">[ORGANIZATION] has budgeted $[MONTHLY RATE] x [FREQUENCY] for day-to-day communication costs. Costs are based on historical costs for a for a small field office. </t>
  </si>
  <si>
    <t>[ORGANIZATION] has budgeted $[MONTHLY RATE] x [FREQUENCY] for general printing needs . Costs are based on historical costs for a for a small field office.</t>
  </si>
  <si>
    <t xml:space="preserve">[ORGANIZATION] has budgeted $[UNIT RATE] x [NUMBER OF DAYS] participants x [NUMBER OF TIMES] to cover the cost of training venues </t>
  </si>
  <si>
    <t xml:space="preserve">[ORGANIZATION] has budgeted $[UNIT RATE] x [NUMBER OF PARTICIPANTS] participants x [NUMBER OF TIMES] to cover the cost of meals and refreshments during training workshops. </t>
  </si>
  <si>
    <t xml:space="preserve">[ORGANIZATION] has budgeted $[UNIT RATE] x [NUMBER OF PARTICIPANTS] x [NUMBER OF TIMES] to cover the cost of meals and refreshments during training workshops. </t>
  </si>
  <si>
    <t xml:space="preserve">[ORGANIZATION] has budgeted $[AMOUNT ] x for pre-testing of the radio spot. Costs are based on quotes obtained from 3 research organizations/ historical costs from previous pre-testing undertaken by [ORGANIZATION]. </t>
  </si>
  <si>
    <t xml:space="preserve">Concept Design and Message Development </t>
  </si>
  <si>
    <t xml:space="preserve">Printing </t>
  </si>
  <si>
    <t>Local youth theatre group</t>
  </si>
  <si>
    <t xml:space="preserve">TBD, Local NGO </t>
  </si>
  <si>
    <t xml:space="preserve">C.  Campaign review with community feedback </t>
  </si>
  <si>
    <t>The RCCE focal person is responsible for coordinating RCCE activities, compiling/maintaining up to date information and messages, sharing RCCE knowledge and guidance, and support RCCE assessment/evaluations. Calculation  $[SALARY RATE] x [NUMBER OF MONTHS] months x [LEVEL OF EFFORT]% = $[TOTAL AMOUNT]</t>
  </si>
  <si>
    <t>The M&amp;E Officer is responsible for designing, planning, and monitoring and reporting project activities. M&amp;E officer builds the capacity of community mobilizers to collect and collate data remotely and in-person. Calculation  $[SALARY RATE] x [NUMBER OF MONTHS] months x [LEVEL OF EFFORT]% = $[TOTAL AMOUNT]</t>
  </si>
  <si>
    <t>The Finance/Operations/Admin Manager is responsible for day-to-day administration, financial management and operational management, and supports 5 district offices. Calculation  $[SALARY RATE] x [NUMBER OF MONTHS] months x [LEVEL OF EFFORT]% = $[TOTAL AMOUNT]</t>
  </si>
  <si>
    <t xml:space="preserve">[ORGANIZATION] has budgeted for [NUMBER OF MEGAPHONES] at $[UNIT RATE], totaling $[TOTAL AMOUNT]. The megaphones will be used during community mobilization activities to deliver messages, announcements and call the community together, especially when physical distancing is recommended. </t>
  </si>
  <si>
    <t xml:space="preserve">[ORGANIZATION] has budgeted $[MONTHLY RATE] x [FREQUENCY] x [PROJECT ALLOCATION]% for day-to-day communication costs. Costs are based on historical costs for a similar size project </t>
  </si>
  <si>
    <t xml:space="preserve">[ORGANIZATION] has budgeted $[MONTHLY RATE] x [FREQUENCY] x [PROJECT ALLOCATION]% for postage and courier costs needed for general operation of the project.  Costs are based on historical costs for a similar size project 
</t>
  </si>
  <si>
    <t xml:space="preserve">[ORGANIZATION] has budgeted $[MONTHLY RATE] x [FREQUENCY] x [PROJECT ALLOCATION]% for website hosting and updating of project information .Costs are based on historical costs for a similar size project </t>
  </si>
  <si>
    <t xml:space="preserve">[ORGANIZATION] has budgeted $[MONTHLY RATE] x [FREQUENCY] x [PROJECT ALLOCATION]% for general office operations. Costs are based on historical costs for a similar size project </t>
  </si>
  <si>
    <t xml:space="preserve">[ORGANIZATION] has budgeted $[MONTHLY RATE] x [FREQUENCY] x [PROJECT ALLOCATION]% for professional services, including legal services and tax consultants. Costs are based on historical costs for a similar size project </t>
  </si>
  <si>
    <t xml:space="preserve">[ORGANIZATION] has budgeted $[MONTHLY RATE] x [FREQUENCY] x [PROJECT ALLOCATION]%for the office lease. Costs are based on historical costs for lease of current offices. </t>
  </si>
  <si>
    <t xml:space="preserve">Data and airtime for mobile devices </t>
  </si>
  <si>
    <t xml:space="preserve">A1. Leaders and Influencers </t>
  </si>
  <si>
    <t xml:space="preserve">[ORGANIZATION] has budgeted $[RATE PER LANGUAGE ] x [NUMBER OF LANGUAGES] for translation of the radio spot.  </t>
  </si>
  <si>
    <t xml:space="preserve">Suppliers typically selected through competitive process, based on price, quality and reliability. In line with organization's procurement policy. </t>
  </si>
  <si>
    <t xml:space="preserve">Staffing costs are determined by the organization's remuneration policy and pay scale. Salary reviews are conducted annually and adjusted for inflation and salary benchmarking. </t>
  </si>
  <si>
    <t>The Administrative assistance is responsible for managing the field office, tracking and reporting expenditure, ordering office supplies and supplies and equipment for mobilizers. Calculation: $[SALARY RATE] x [NUMBER OF MONTHS] months x [LEVEL OF EFFORT]% = $[TOTAL AMOUNT]</t>
  </si>
  <si>
    <t>Admin Assistant (1 per office =5) (LOE 100%)</t>
  </si>
  <si>
    <t xml:space="preserve">Public Address (PA) systems  (2 per district) </t>
  </si>
  <si>
    <t xml:space="preserve">VII.  ACTIVITIES </t>
  </si>
  <si>
    <t xml:space="preserve">Stationery and other supplies for outreach activities </t>
  </si>
  <si>
    <t xml:space="preserve">Consultant retained to provide professional advice or services for a fee. Can be selected through an open or closed call for proposals  Fees can be per hour/day/assignment or on a retainer basis </t>
  </si>
  <si>
    <t xml:space="preserve">[ORGANIZATION] has budgeted for [CONSULTANT ROLE ] to [summary of work]. Calculation [NUMBER OF DAYS/HOURS ] x $[ RATE PER DAY/HOUR] = $[TOTAL AMOUNT] </t>
  </si>
  <si>
    <t xml:space="preserve">Tangible, nonexpendable property having a useful life of [NUMBER OF YEARS]. Costs are estimated at current market value. Best (price, quality and after service) of three quotes are usually selected or in line with organization's procurement policy . </t>
  </si>
  <si>
    <t xml:space="preserve">[ORGANIZATION] has budgeted for [NUMBER OF SIM CARDS] at a unit cost rate of $[UNIT RATE], totaling $[TOTAL AMOUNT]. The sim cards will be pre-loaded with data and airtime and used for the tablets and smart-phones. </t>
  </si>
  <si>
    <t>[ORGANIZATION] has budgeted for [NUMBER OF PA Systems] at a unit cost rate of $[UNIT RATE], totaling $[TOTAL AMOUNT]. The PA system will be used during community mobilization activities to conduct community meetings and activities with larger crowds where physical distancing protocols must be observed.</t>
  </si>
  <si>
    <t xml:space="preserve">Head office costs determined by current rates, generally charged at a percentage allocation to a project if organization undertakes more that one project. In line with the organizations policies and procedure. </t>
  </si>
  <si>
    <t xml:space="preserve">[ORGANIZATION] has budgeted $[MONTHLY RATE] x [FREQUENCY] for IT support for project staff at headquarters and field offices. Costs are based on historical costs for a similar size project </t>
  </si>
  <si>
    <t xml:space="preserve">[ORGANIZATION] has budgeted $[UNIT RATE] x [COMMUNITY MOBILIZERS] x [NUMBER OF MONTHS]for project communication costs, video and conference calls and internet access.  . Costs are based on current data and airtime bundles. </t>
  </si>
  <si>
    <t xml:space="preserve">[ORGANIZATION] has budgeted $[MONTHLY RATE] x [FREQUENCY] x [NUMBER OF OFFICES] for the office lease. Costs are based on historical costs for a small field office. </t>
  </si>
  <si>
    <t xml:space="preserve">Costs are determined by historical costs for workshops and training activities. Venues may be donated by local churches, community structures, NGO's etc. Meals usually provided for full day training, Refreshments for half day or shorter. </t>
  </si>
  <si>
    <t>[ORGANIZATION] has budgeted $ [RATE PER TRIP] x [NUMBER OF TRIPS] x [NUMBER OF PARTICIPANTS] x [NUMBER OF TRAINING EVENTS] in order to support participants to attend training workshops. The rate is based on local rates for public transport.</t>
  </si>
  <si>
    <t xml:space="preserve">[ORGANIZATION] has budgeted $[UNIT RATE ] x for concept design and development for the communication campaign. </t>
  </si>
  <si>
    <t xml:space="preserve">[ORGANIZATION] has budgeted $[UNIT RATE ] x for pre-testing of the radio spot. Costs are based on quotes obtained from 3 research organizations/ historical costs from previous pre-testing undertaken by [ORGANIZATION]. </t>
  </si>
  <si>
    <t xml:space="preserve">[ORGANIZATION] has budgeted $[UNIT RATE ] x for concept design and development for a 30 second radio spot. </t>
  </si>
  <si>
    <t>[ORGANIZATION] has budgeted $[UNIT RATE ] x for pre-production, production and post production of the radio spot.</t>
  </si>
  <si>
    <t xml:space="preserve">[ORGANIZATION] has budgeted $[UNIT RATE] x for pre-testing of the radio spot.  </t>
  </si>
  <si>
    <t xml:space="preserve">[ORGANIZATION] has budgeted $[UNIT RATE ] for pre-testing of the radio show. Costs are based on quotes obtained from 3 research organizations/ historical costs from previous pre-testing undertaken by [ORGANIZATION]. </t>
  </si>
  <si>
    <t>[ORGANIZATION] has budgeted $[RATE PER SPOT ] x [NUMBER OF SPOTS] for placement of radio spots on national radio stations. Costs are based on rate cards from 3 national radio stations.</t>
  </si>
  <si>
    <t xml:space="preserve">[ORGANIZATION] has budgeted $[RATE PER SPOT ] x [NUMBER OF SPOTS] for placement of radio spots on community radio stations. Costs are based on rate cards from 3 community radio stations. </t>
  </si>
  <si>
    <t xml:space="preserve">Radio spots/programs are typically developed by creative agency in 30, 45, and 60 second formats. Pre-testing typically done by a research company, the creative agency or project staff if they have the skills. Cost for placement of radio spots determined by radio station rate cards, these rates can be negotiated, especially during outbreaks. </t>
  </si>
  <si>
    <t xml:space="preserve">[ORGANIZATION] has budgeted $[UNIT RATE ] for concept design and development for 1 x 20 minute radio talk show, broadcast over 6 weeks. </t>
  </si>
  <si>
    <t xml:space="preserve">[ORGANIZATION] has budgeted $[UNIT RATE ] for pre-production, production and post production of the radio talk show. </t>
  </si>
  <si>
    <t xml:space="preserve">[ORGANIZATION] has budgeted $[UNIT RATE ] x [NUMBER OF LANGUAGES] for translation of the talk show for broadcast of additional language radio stations. </t>
  </si>
  <si>
    <t xml:space="preserve">[ORGANIZATION] has budgeted $[ RATE PER SHOW ] x [NUMBER OF SHOWS] for broadcast of the radio show on national radio stations , Costs are based on rate cards from 3 national radio stations. </t>
  </si>
  <si>
    <t>[ORGANIZATION] has budgeted $[RATE PER SHOW ] x [NUMBER OF SHOWS] x [NUMBER OF RADIO STATIONS] for broadcast of the radio show on community radio stations. Costs are based on rate cards from 3 community radio stations.</t>
  </si>
  <si>
    <t xml:space="preserve">SMS campaigns are typically developed by digital agencies based on a campaign brief. Costs typically include strategy development, the technology platform, message distribution (bulk SMS) and reporting.   </t>
  </si>
  <si>
    <t>[ORGANIZATION] has budgeted $[RATE PER MESSAGE ] x [NUMBER OF MESSAGES] x [NUMBER OF LANGUAGES] for translation of the talk show.  Costs are based on average of quotes obtained from translation services companies.</t>
  </si>
  <si>
    <t xml:space="preserve">Print materials are typically developed by creative agencies or design and layout companies if content is developed in-house. </t>
  </si>
  <si>
    <t xml:space="preserve">[ORGANIZATION] has budgeted $[UNIT RATE ] x for concept design and development for 1 x SMS campaign, 5 messages per week over 6 weeks'. Costs are based on the average of 3 quotes obtained from 3 digital companies.  </t>
  </si>
  <si>
    <t xml:space="preserve">[ORGANIZATION] has budgeted $[RATE PER POSTER ] x [NUMBER OF POSTERS] for printing of the posters.  </t>
  </si>
  <si>
    <t xml:space="preserve">=H132:H144 [ORGANIZATION] has budgeted $[RATE PER VIDEO ] x [NUMBER OF LANGUAGES] for translation of the video.  </t>
  </si>
  <si>
    <t xml:space="preserve">Videos are typically developed by creative agencies or production companies in various lengths based on the creative brief. </t>
  </si>
  <si>
    <t xml:space="preserve">Costs are determined by historical costs for meetings, dialogues etc. Venues may be donated by local churches, community structures, NGO's etc. Refreshments are sometimes provided for attendees and volunteers. Incentives are usually provided for trained community volunteers at rates commensurate with community health workers and other community volunteers. </t>
  </si>
  <si>
    <t xml:space="preserve">Local travel is needed to attend local meetings, project activities, and training events.  Local travel rate is based on organization’s policies/procedures for privately owned vehicle (POV) reimbursement rate. </t>
  </si>
  <si>
    <t xml:space="preserve">List all components of fringe benefits rate. Fringe benefits are costed in line with the organization's remuneration policy. </t>
  </si>
  <si>
    <t>[ORGANIZATION] has budgeted for [MONTHLY RATE ] for miscellaneous travel costs for staff  as per [ORGANIZATION] personnel policies.</t>
  </si>
  <si>
    <t xml:space="preserve">Creative brand development typically developed by creative agency for a campaign or project - outputs are branding guidelines, slogans and mock-ups of branded elements in a format that can be applied to various communication products) </t>
  </si>
  <si>
    <t xml:space="preserve">A contractual arrangement with a sub-contractor or NGO to carry out defined scope of work, typically in line with the organization's written procurement policies and procedures. Sub-contractors/grantees are selected through a competitive process based on best price, quality of work and track record.       </t>
  </si>
  <si>
    <t xml:space="preserve">Subtotal Head Office salaries </t>
  </si>
  <si>
    <t xml:space="preserve">Subtotal Field Office salaries </t>
  </si>
  <si>
    <t xml:space="preserve">Subtotal Community Outreach </t>
  </si>
  <si>
    <t xml:space="preserve">[ORGANIZATION] has budgeted  [RATE]% x $[TOTAL DIRECT COSTS ] as per [ORGANIZATION'S] negotiated rate/ standard rate across all projects. </t>
  </si>
  <si>
    <t xml:space="preserve">VI. OTHER DIRECT COSTS </t>
  </si>
  <si>
    <t xml:space="preserve">VIII. RESEARCH, MONITORING AND EVALUATION  </t>
  </si>
  <si>
    <t>V.  TOTAL EQUIPMENT</t>
  </si>
  <si>
    <t>VI.  TOTAL OTHER DIRECT COSTS</t>
  </si>
  <si>
    <t>VII. TOTAL ACTIVITIES</t>
  </si>
  <si>
    <t xml:space="preserve">VIII. TOTAL RESEARCH, MONITORING AND EVALUATION  </t>
  </si>
  <si>
    <t xml:space="preserve">IX.  TOTOAL SUB- CONTRACTS/AWARDS / SMALL GRANTS </t>
  </si>
  <si>
    <t xml:space="preserve">[ORGANIZATION] has budgeted $[RATE PER POSTER ] x [NUMBER OF POSTERS]x [NUMBER OF LANGUAGES] for translation of the posters.  </t>
  </si>
  <si>
    <t>Annual bonus (1 months basic salary)</t>
  </si>
  <si>
    <t xml:space="preserve">      Office Rent</t>
  </si>
  <si>
    <t xml:space="preserve">      Office rent (Allocation 20%)</t>
  </si>
  <si>
    <t xml:space="preserve">      Professional Services- Legal and Tax (Allocation 20%)</t>
  </si>
  <si>
    <t xml:space="preserve">      Office Supplies (Allocation 20%)</t>
  </si>
  <si>
    <t xml:space="preserve">      Communication/fax/internet/phone line (Allocation 20%)</t>
  </si>
  <si>
    <t xml:space="preserve">      Postage/Courier Service (Allocation 20%)</t>
  </si>
  <si>
    <t xml:space="preserve">      IT Support  (Allocation 20%)</t>
  </si>
  <si>
    <t xml:space="preserve">      Website Costs ( Allocation 20%)</t>
  </si>
  <si>
    <t>Webinar Video Conference Subscriptions (Allocation 20%)</t>
  </si>
  <si>
    <t>[ORGANIZATION] has budgeted $[MONTHLY RATE] x [FREQUENCY] for postage and courier costs needed for general operation of the project.  Costs are based on historical costs for a small field office.</t>
  </si>
  <si>
    <t xml:space="preserve">Subtotal Head Office costs </t>
  </si>
  <si>
    <t xml:space="preserve">Subtotal Field Office Costs </t>
  </si>
  <si>
    <t xml:space="preserve">Training Venue (2 training per year x 2 days per trainings) </t>
  </si>
  <si>
    <t xml:space="preserve">Materials and supplies  (2 trainings/year x 2 days per training) </t>
  </si>
  <si>
    <t xml:space="preserve">                       Production </t>
  </si>
  <si>
    <t xml:space="preserve">                        Pre-testing and revisions </t>
  </si>
  <si>
    <t xml:space="preserve">                       Pre-testing and revisions </t>
  </si>
  <si>
    <t xml:space="preserve">B.6 Live action video  (60 seconds) </t>
  </si>
  <si>
    <t xml:space="preserve">B.4 Posters (2xA3) </t>
  </si>
  <si>
    <t xml:space="preserve">B.5 Brochure/ flyer (5 page, A5) </t>
  </si>
  <si>
    <t xml:space="preserve">B.3 SMS Campaign  (3 messages per week x 12 weeks) </t>
  </si>
  <si>
    <t xml:space="preserve">                        Translations (3 languages) </t>
  </si>
  <si>
    <r>
      <rPr>
        <b/>
        <sz val="12"/>
        <rFont val="Arial"/>
        <family val="2"/>
      </rPr>
      <t>Placement:</t>
    </r>
    <r>
      <rPr>
        <sz val="12"/>
        <rFont val="Arial"/>
        <family val="2"/>
      </rPr>
      <t xml:space="preserve"> Distribution and placement (1 x National Station/s) </t>
    </r>
  </si>
  <si>
    <t xml:space="preserve">                      Distribution and placement (4 x Local Station/s) </t>
  </si>
  <si>
    <t xml:space="preserve">Messaging Service Costs (Bulk SMS service per campaign) </t>
  </si>
  <si>
    <t xml:space="preserve">Translations (3 languages) </t>
  </si>
  <si>
    <t xml:space="preserve">Printing (5 000 each) </t>
  </si>
  <si>
    <t xml:space="preserve">Project Director (LOE 30%) </t>
  </si>
  <si>
    <t>Community- based volunteers (10 per community x 75 communities)</t>
  </si>
  <si>
    <r>
      <t xml:space="preserve">Community mobilizers are responsible for conducting community mobilization activities, recruiting and managing community volunteers and distributing communication materials. Calculation: [NUMBER OF STAFF] x $[SALARY RATE] x [NUMBER OF MONTHS] months x [LEVEL OF EFFORT]% = $[TOTAL AMOUNT] </t>
    </r>
    <r>
      <rPr>
        <b/>
        <i/>
        <sz val="11"/>
        <color indexed="30"/>
        <rFont val="Arial"/>
        <family val="2"/>
      </rPr>
      <t>TIP: Ideally one Community mobilizer will manage activities for a maximum of 5,000 individuals.</t>
    </r>
  </si>
  <si>
    <t xml:space="preserve">Community mobilization kits (for all outreach staff and CBVs) </t>
  </si>
  <si>
    <t>Masks  (4 cloth masks per outreach staff + CBVs)</t>
  </si>
  <si>
    <t xml:space="preserve">Disposable masks (for participants where needed - monthly per district office) </t>
  </si>
  <si>
    <t xml:space="preserve">Meeting Venue/ Safe space (per district/ month) </t>
  </si>
  <si>
    <t xml:space="preserve">Travel (per district per month) </t>
  </si>
  <si>
    <t>Organization</t>
  </si>
  <si>
    <t xml:space="preserve">Severance payment (3Xbasic monthly salary) </t>
  </si>
  <si>
    <t>Medical Insurance (12%)</t>
  </si>
  <si>
    <t>Retirement Benefits (6%)</t>
  </si>
  <si>
    <t xml:space="preserve">Other Insurance (3%) </t>
  </si>
  <si>
    <t xml:space="preserve">Finance/ Operations/ Admin Manager (LOE 30%) </t>
  </si>
  <si>
    <t xml:space="preserve">M&amp;E Officer (LOE 30%) </t>
  </si>
  <si>
    <t xml:space="preserve">A. Field Offices (x5) </t>
  </si>
  <si>
    <t>The 'Project Director is responsible for  strategic direction, management and operational oversight, funder relations and overall accountability for the project. Calculation $[SALARY RATE] x [NUMBER OF MONTHS]  months  x [LEVEL OF EFFORT]% = $[TOTAL AMOUNT]</t>
  </si>
  <si>
    <t xml:space="preserve">   RATE:  10% </t>
  </si>
  <si>
    <t xml:space="preserve">[ORGANIZATION] has budgeted $[UNIT RATE] x [NUMBER NGO's ]  to undertake [ACTIVITIES]  </t>
  </si>
  <si>
    <t xml:space="preserve">[ORGANIZATION] has budgeted $[UNIT RATE] for community youth theatre group/s to develop and perform theatre productions </t>
  </si>
  <si>
    <t xml:space="preserve">Micro-surveys are typically conducted at baseline - midway through and after a communication campaign or project cycle. Data is collected by trained community volunteers and are provided incentives. Consultants are hired to support project staff with the collation, analysis and reporting of findings. </t>
  </si>
  <si>
    <t>[ORGANIZATION] has budgeted $[UNIT RATE] x [NUMBER OF MONTHS] months x [NUMBER OF DISTRICTS] in order to support outreach staff and volunteers to travel to outreach activities. The rate is based on local rates for public transport.</t>
  </si>
  <si>
    <t xml:space="preserve">[ORGANIZATION] has budgeted $[UNIT RATE] x [NUMBER OF MONTHS] months x [NUMBER OF DISTRICTS]  to cover the cost of venues </t>
  </si>
  <si>
    <t xml:space="preserve">Travel (per district /per month) </t>
  </si>
  <si>
    <t xml:space="preserve">[ORGANIZATION] has budgeted $[UNIT RATE] x [NUMBER OF COMMUNITY MOBILIZATION STAFF AND VOLUNTEERS] to cover the cost associated T-shirts, caps or bags with slogan and logo, rain jacket etc. </t>
  </si>
  <si>
    <t>[ORGANIZATION] has budgeted $[UNIT RATE] x [NUMBER OF COMMUNITIES] to cover the cost of cloth  masks to carry-out in-person activities </t>
  </si>
  <si>
    <t>[ORGANIZATION] has budgeted $[UNIT RATE] x [NUMBER OF COMMUNITIES] to cover the cost of disposable masks to carry-out in-person activities </t>
  </si>
  <si>
    <t xml:space="preserve">[ORGANIZATION] has budgeted $[RATE PER CAMPAIGN ] for all inclusive costs for the management of the campaign and distribution of messages. Costs are based on average of quotes obtained from digital marketing companies. (for in-house campaign message: budget for [COST PER SMS] X [NUMBER OF SMS's]. </t>
  </si>
  <si>
    <t xml:space="preserve">[ORGANIZATION] has budgeted $[UNIT RATE] for concept design and development for 3 posters. </t>
  </si>
  <si>
    <t xml:space="preserve">[ORGANIZATION] has budgeted $[UNIT RATE]  for pre-testing of the posters. Costs are based on quotes obtained from 3 research organizations/ historical costs from previous pre-testing undertaken by [ORGANIZATION]. </t>
  </si>
  <si>
    <t xml:space="preserve">[ORGANIZATION] has budgeted $[UNIT RATE]  for concept design and development for 3 x 3 page brochures. Costs are based on the average of 3 quotes obtained from 3  design and print companies.  </t>
  </si>
  <si>
    <t xml:space="preserve">[ORGANIZATION] has budgeted $[UNIT RATE]  for pre-testing of the brochures. Costs are based on quotes obtained from 3 research organizations/ historical costs from previous pre-testing undertaken by [ORGANIZATION]. </t>
  </si>
  <si>
    <t>[ORGANIZATION] has budgeted $[RATE PER BROCHURE ]  [NUMBER OF BROCHURES]x [NUMBER OF LANGUAGES] for translation of the brochures.  Costs are based on average of quotes obtained from translation services companies.</t>
  </si>
  <si>
    <t>[ORGANIZATION] has budgeted $[RATE PER BROCHURE ]  [NUMBER OF BROCHURES] for printing of the brochures. Costs are based on average of quotes obtained from printing  companies.</t>
  </si>
  <si>
    <t>[ORGANIZATION] has budgeted $[UNIT RATE] for pre-production, production and post production of the video. Costs are based on quotes obtained from 3 video production companies.</t>
  </si>
  <si>
    <t xml:space="preserve">[ORGANIZATION] has budgeted $[UNIT RATE ] for concept design and development for 1 x 60 second video. Costs are based on the average of 3 quotes obtained from 3 video production companies.  </t>
  </si>
  <si>
    <r>
      <rPr>
        <sz val="11"/>
        <color indexed="8"/>
        <rFont val="Arial"/>
        <family val="2"/>
      </rPr>
      <t>Community-based volunteers (CBV) conduct house to house visits, community meetings and events, distribute materials and date collection. CBV's report to the community mobilizers. Incentives are provided on a monthly basis to all volunteers and covers travel and refreshment costs.</t>
    </r>
    <r>
      <rPr>
        <b/>
        <i/>
        <sz val="11"/>
        <color indexed="30"/>
        <rFont val="Arial"/>
        <family val="2"/>
      </rPr>
      <t xml:space="preserve"> </t>
    </r>
    <r>
      <rPr>
        <sz val="11"/>
        <color indexed="8"/>
        <rFont val="Arial"/>
        <family val="2"/>
      </rPr>
      <t xml:space="preserve">Calculation: [NUMBER OF VOLUNTEERS] x $[INCENTIVE RATE] x [NUMBER OF MONTHS] = $[TOTAL AMOUNT </t>
    </r>
    <r>
      <rPr>
        <b/>
        <i/>
        <sz val="11"/>
        <color indexed="30"/>
        <rFont val="Arial"/>
        <family val="2"/>
      </rPr>
      <t xml:space="preserve">TIP: Ideally one CBV will be responsible for a minimum of 500 and maximum of 1,000 individuals. Gender balance should be considered to ensure both male and female targeted individuals are reached effectively. </t>
    </r>
  </si>
  <si>
    <t xml:space="preserve">Budget notes describe: justification for costs, calculations and how costs are estimated. Notes are provided per budget line item. Budget notes may also be included in a Word document. </t>
  </si>
  <si>
    <r>
      <t xml:space="preserve">The Community Engagement Officer is the Team lead for the Community mobilization team and is responsible for coordinating community engagement and mobilization activities, building the capacity of community mobilization and sharing community engagement knowledge and guidance. Calculation  $[SALARY RATE] x [NUMBER OF MONTHS] months x [LEVEL OF EFFORT]% = $[TOTAL AMOUNT] </t>
    </r>
    <r>
      <rPr>
        <b/>
        <i/>
        <sz val="11"/>
        <color indexed="30"/>
        <rFont val="Arial"/>
        <family val="2"/>
      </rPr>
      <t>TIP: Ideally one CE Officer will manage activities for a maximum of 30,000 individuals.</t>
    </r>
  </si>
  <si>
    <t xml:space="preserve">An annual bonus is budgeted for all staff as per [ORGANIZATION] personnel/ remuneration policy, equivalent to 1 month basic salary. Calculation:  $ TOTAL MONTHLY SALARY FOR ALL STAFF ] </t>
  </si>
  <si>
    <t>Medical /Insurance contributions for all staff is budgeted for as determined by [ORGANIZATION] personnel  policies. Calculation: [RATE]% x $[TOTAL MONTHLY SALARY FOR ALL STAFF]</t>
  </si>
  <si>
    <t>Retirement contributions for all staff is budgeted for as determined by [ORGANIZATION] personnel  policies. Calculation: [RATE]% x $[TOTAL MONTHLY SALARY FOR ALL STAFF]</t>
  </si>
  <si>
    <t>Workman's Compensation for all staff is budgeted for as determined by [ORGANIZATION] personnel  policies. Calculation: [RATE]% x $[TOTAL MONTHLY SALARY FOR ALL STAFF]</t>
  </si>
  <si>
    <t xml:space="preserve">Severance Payment for all staff is budgeted for as determined by [ORGANIZATION] personnel  policies. Calculation: [NUMBER OF MONTHS] months x $[TOTAL MONTHLY SALARY FOR ALL STAFF ] </t>
  </si>
  <si>
    <t xml:space="preserve">Local Air travel (incl. per diem for two days and accommodation for one night) </t>
  </si>
  <si>
    <t>[ORGANIZATION] has budgeted for [NUMBER OF FLIGHTS] in order to attend national /funder/stakeholder/government/ local field meetings. The unit rate is inclusive of per diem and accommodation. [ORGANIZATION] 's per diem rates are determined as per [ORGANIZATION] personnel policies. [ORGANIZATION] will pay for overnight accommodations and the rate is based on the average [ACCOMMODATION TYPE] rates per field site. </t>
  </si>
  <si>
    <t xml:space="preserve">[ORGANIZATION] has budgeted for [MONTHLY RATE ] for road travel for project staff using taxi's, e-hailing services or their own vehicles.  </t>
  </si>
  <si>
    <t xml:space="preserve">Misc. Travel Costs (airport transfers, vaccines etc.) </t>
  </si>
  <si>
    <t xml:space="preserve">Meals (2 training/year x 2 days per training x 20 participants) </t>
  </si>
  <si>
    <t xml:space="preserve">Transport (2 training/year x 2 days per training x 20 participants) </t>
  </si>
  <si>
    <t xml:space="preserve">Companies providing various services for communication campaigns are typically selected through a competitive process. Best of three bids is selected based on price, quality of bid and track record.  Communication products are developed by various agencies based on a creative brief. Costs for media elements are split between production costs (e.g., concept design, script development, layout and design, recording, translating ) and placement cost (e.g., placement a radio spot on a particular radio station). </t>
  </si>
  <si>
    <r>
      <rPr>
        <b/>
        <sz val="12"/>
        <rFont val="Arial"/>
        <family val="2"/>
      </rPr>
      <t>Production:</t>
    </r>
    <r>
      <rPr>
        <sz val="12"/>
        <rFont val="Arial"/>
        <family val="2"/>
      </rPr>
      <t xml:space="preserve"> Concept Design and Development </t>
    </r>
  </si>
  <si>
    <r>
      <rPr>
        <b/>
        <sz val="12"/>
        <rFont val="Arial"/>
        <family val="2"/>
      </rPr>
      <t>Production</t>
    </r>
    <r>
      <rPr>
        <sz val="12"/>
        <rFont val="Arial"/>
        <family val="2"/>
      </rPr>
      <t xml:space="preserve">: Concept Design and Development </t>
    </r>
  </si>
  <si>
    <t xml:space="preserve"> Hand sanitizers (for all outreach events - monthly per district office) </t>
  </si>
  <si>
    <t>[ORGANIZATION] has budgeted $[UNIT RATE] x [NUMBER OF COMMUNITIES] to cover the cost of hand sanitizer for use during in-person activities </t>
  </si>
  <si>
    <t xml:space="preserve">[ORGANIZATION] has budgeted $[UNIT RATE] x [NUMBER OF COMMUNITIES] to purchase Flipcharts, colored markers, whiteboard, pens etc. </t>
  </si>
  <si>
    <t xml:space="preserve">[ORGANIZATION] has budgeted for a Quantitative Research Consultant to design research instruments, collate and analyze data and develop research reports. The [ORGANIZATION] has budgeted [NUMBER OF DAYS ] x $[ RATE PER DAY] = $[TOTAL AMOUNT] </t>
  </si>
  <si>
    <t xml:space="preserve">[ORGANIZATION] has budgeted for a Qualitative Research Consultant to design research instruments, collate and analyze data and develop a research reports. The [ORGANIZATION] has budgeted [NUMBER OF DAYS ] x $[ RATE PER DAY] = $[TOTAL AMOUNT] </t>
  </si>
  <si>
    <t xml:space="preserve">[ORGANIZATION] has budgeted for a Qualitative Research Consultant to design research instruments, collate and analyze data and develop research reports. The [ORGANIZATION] has budgeted [NUMBER OF DAYS ] x $[ RATE PER DAY] = $[TOTAL AMOUNT] </t>
  </si>
  <si>
    <t xml:space="preserve">Period:  xx/xx/xxxx-xx/xx/xxx (one year) </t>
  </si>
  <si>
    <r>
      <rPr>
        <b/>
        <sz val="12"/>
        <rFont val="Arial"/>
        <family val="2"/>
      </rPr>
      <t>About this budget template :</t>
    </r>
    <r>
      <rPr>
        <sz val="12"/>
        <rFont val="Arial"/>
        <family val="2"/>
      </rPr>
      <t xml:space="preserve">
This illustrative budget template is intended to guide the development of a national budget for RCCE activities in emergencies. This template is based on the estimated costs for a national office for a one-year period. Provision is made for outreach activities in 75 communities across 5 districts. Each community has approximately 10 000 people 
•   Sample budgets notes are provided for the justification of costs per line item. Budget notes can also be done in a Word document. Each organization should apply their own organizational policies and procedures for determining salaries, fringe benefits and procurement of good and services.  
•   Additional guidelines and tips are provided for each budget category and some line items 
•   A summary budget is linked to the detailed budget in the Summary Budget tab</t>
    </r>
  </si>
  <si>
    <r>
      <t xml:space="preserve">The Field Office Coordinator is the team leader for their district and is responsibly for all district level community engagement and mobilization activities in their designated district, including coordinating training at community level, liaising with stakeholders at district level, developing workplans, managing expenditure at the district level, and managing the administrative staff and community mobilizers. Calculation $[SALARY RATE] x [NUMBER OF MONTHS] months x [LEVEL OF EFFORT]% = $[TOTAL AMOUNT] </t>
    </r>
    <r>
      <rPr>
        <b/>
        <i/>
        <sz val="11"/>
        <color indexed="30"/>
        <rFont val="Arial"/>
        <family val="2"/>
      </rPr>
      <t>TIP: Ideally the field officer will be responsible for managing activities for a maximum of 10,000 individuals.</t>
    </r>
  </si>
  <si>
    <r>
      <t xml:space="preserve">     </t>
    </r>
    <r>
      <rPr>
        <sz val="12"/>
        <rFont val="Arial"/>
        <family val="2"/>
      </rPr>
      <t>Consultant (To support technical needs)</t>
    </r>
    <r>
      <rPr>
        <b/>
        <sz val="12"/>
        <rFont val="Arial"/>
        <family val="2"/>
      </rPr>
      <t xml:space="preserve"> </t>
    </r>
    <r>
      <rPr>
        <sz val="12"/>
        <rFont val="Arial"/>
        <family val="2"/>
      </rPr>
      <t xml:space="preserve"> </t>
    </r>
    <r>
      <rPr>
        <b/>
        <sz val="12"/>
        <rFont val="Arial"/>
        <family val="2"/>
      </rPr>
      <t xml:space="preserve">(20 days) </t>
    </r>
  </si>
  <si>
    <t>Quantitative Research Consultants (20 days)</t>
  </si>
  <si>
    <t xml:space="preserve">Qualitative Research Consultants (20 days) </t>
  </si>
  <si>
    <t xml:space="preserve">                      Distribution and placement (4 x Local TV Station/s) </t>
  </si>
  <si>
    <t xml:space="preserve">[ORGANIZATION] has budgeted $[UNIT RATE]  for pre-testing of the TV spot. Costs are based on quotes obtained from 3 research organizations/ historical costs from previous pre-testing undertaken by [ORGANIZATION]. </t>
  </si>
  <si>
    <t>[ORGANIZATION] has budgeted $[ RATE PER SPOT ] x [NUMBER OF Spots] for broadcast of the video on national TV stations</t>
  </si>
  <si>
    <t xml:space="preserve">[ORGANIZATION] has budgeted $[RATE PER Spot ] x [NUMBER OF Spots] x [NUMBER OF TV STATIONS] for broadcast of the video on local TV stations. </t>
  </si>
  <si>
    <r>
      <rPr>
        <b/>
        <sz val="12"/>
        <color indexed="10"/>
        <rFont val="Arial"/>
        <family val="2"/>
      </rPr>
      <t>Placement:</t>
    </r>
    <r>
      <rPr>
        <sz val="12"/>
        <color indexed="10"/>
        <rFont val="Arial"/>
        <family val="2"/>
      </rPr>
      <t xml:space="preserve"> Distribution and placement (1 x TV Station/s) </t>
    </r>
  </si>
  <si>
    <t>B.2 Radio spot (1x 30 seconds x 12 weeks)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</si>
</sst>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mm/dd/yy_)"/>
    <numFmt numFmtId="171" formatCode="0.00_)"/>
    <numFmt numFmtId="172" formatCode="0.0_)"/>
    <numFmt numFmtId="173" formatCode="0_)"/>
    <numFmt numFmtId="174" formatCode="0.0%"/>
    <numFmt numFmtId="175" formatCode="0.000_)"/>
    <numFmt numFmtId="176" formatCode="#,##0.0_);\(#,##0.0\)"/>
    <numFmt numFmtId="177" formatCode="#,##0.000_);\(#,##0.000\)"/>
    <numFmt numFmtId="178" formatCode="#,##0.0000_);\(#,##0.0000\)"/>
    <numFmt numFmtId="179" formatCode="#,##0.0"/>
    <numFmt numFmtId="180" formatCode="_(* #,##0.0_);_(* \(#,##0.0\);_(* &quot;-&quot;??_);_(@_)"/>
    <numFmt numFmtId="181" formatCode="_(* #,##0_);_(* \(#,##0\);_(* &quot;-&quot;??_);_(@_)"/>
    <numFmt numFmtId="182" formatCode="0.0"/>
    <numFmt numFmtId="183" formatCode="0.0000_)"/>
    <numFmt numFmtId="184" formatCode=";;;"/>
    <numFmt numFmtId="185" formatCode="#,##0.0000000000_);\(#,##0.0000000000\)"/>
    <numFmt numFmtId="186" formatCode="#,##0.000000000_);\(#,##0.000000000\)"/>
    <numFmt numFmtId="187" formatCode="#,##0.00000000_);\(#,##0.00000000\)"/>
    <numFmt numFmtId="188" formatCode="#,##0.0000000_);\(#,##0.0000000\)"/>
    <numFmt numFmtId="189" formatCode="#,##0.000000_);\(#,##0.000000\)"/>
    <numFmt numFmtId="190" formatCode="#,##0.00000_);\(#,##0.00000\)"/>
    <numFmt numFmtId="191" formatCode="mm/dd/yy"/>
    <numFmt numFmtId="192" formatCode="[$-409]dddd\,\ mmmm\ dd\,\ yyyy"/>
    <numFmt numFmtId="193" formatCode="[$-409]h:mm:ss\ AM/PM"/>
    <numFmt numFmtId="194" formatCode="\“\T&quot;R&quot;\ue\”;\“\T&quot;R&quot;\ue\”;\“\F\a\lse\”"/>
    <numFmt numFmtId="195" formatCode="[$€-2]\ #,##0.00_);[Red]\([$€-2]\ #,##0.00\)"/>
    <numFmt numFmtId="196" formatCode="#,##0.0_);[Red]\(#,##0.0\)"/>
    <numFmt numFmtId="197" formatCode="#,##0.000_);[Red]\(#,##0.000\)"/>
    <numFmt numFmtId="198" formatCode="#,##0.0000_);[Red]\(#,##0.0000\)"/>
    <numFmt numFmtId="199" formatCode="#,##0.00000_);[Red]\(#,##0.00000\)"/>
    <numFmt numFmtId="200" formatCode="#,##0.000000_);[Red]\(#,##0.000000\)"/>
    <numFmt numFmtId="201" formatCode="#,##0.0000000_);[Red]\(#,##0.0000000\)"/>
    <numFmt numFmtId="202" formatCode="#,##0.00000000_);[Red]\(#,##0.00000000\)"/>
    <numFmt numFmtId="203" formatCode="#,##0.000000000_);[Red]\(#,##0.000000000\)"/>
    <numFmt numFmtId="204" formatCode="#,##0.0000000000_);[Red]\(#,##0.0000000000\)"/>
    <numFmt numFmtId="205" formatCode="#,##0.00000000000_);[Red]\(#,##0.00000000000\)"/>
    <numFmt numFmtId="206" formatCode="#,##0.000000000000_);[Red]\(#,##0.000000000000\)"/>
    <numFmt numFmtId="207" formatCode="#,##0.0000000000000_);[Red]\(#,##0.0000000000000\)"/>
    <numFmt numFmtId="208" formatCode="#,##0.00000000000000_);[Red]\(#,##0.00000000000000\)"/>
    <numFmt numFmtId="209" formatCode="#,##0.000000000000000_);[Red]\(#,##0.000000000000000\)"/>
    <numFmt numFmtId="210" formatCode="#,##0.0000000000000000_);[Red]\(#,##0.0000000000000000\)"/>
    <numFmt numFmtId="211" formatCode="#,##0.00000000000000000_);[Red]\(#,##0.00000000000000000\)"/>
    <numFmt numFmtId="212" formatCode="#,##0;[Red]#,##0"/>
  </numFmts>
  <fonts count="70">
    <font>
      <sz val="12"/>
      <name val="Arial"/>
      <family val="0"/>
    </font>
    <font>
      <sz val="10"/>
      <name val="Arial"/>
      <family val="0"/>
    </font>
    <font>
      <sz val="8"/>
      <name val="Arial"/>
      <family val="2"/>
    </font>
    <font>
      <b/>
      <sz val="12"/>
      <name val="Arial"/>
      <family val="2"/>
    </font>
    <font>
      <b/>
      <sz val="10"/>
      <name val="Arial"/>
      <family val="2"/>
    </font>
    <font>
      <b/>
      <i/>
      <sz val="10"/>
      <name val="Arial"/>
      <family val="2"/>
    </font>
    <font>
      <i/>
      <sz val="10"/>
      <name val="Arial"/>
      <family val="2"/>
    </font>
    <font>
      <u val="single"/>
      <sz val="10"/>
      <name val="Arial"/>
      <family val="2"/>
    </font>
    <font>
      <b/>
      <u val="single"/>
      <sz val="12"/>
      <name val="Arial"/>
      <family val="2"/>
    </font>
    <font>
      <sz val="9"/>
      <name val="Arial"/>
      <family val="2"/>
    </font>
    <font>
      <b/>
      <i/>
      <sz val="12"/>
      <name val="Arial"/>
      <family val="2"/>
    </font>
    <font>
      <i/>
      <sz val="12"/>
      <name val="Arial"/>
      <family val="2"/>
    </font>
    <font>
      <b/>
      <sz val="20"/>
      <name val="Arial"/>
      <family val="2"/>
    </font>
    <font>
      <sz val="11"/>
      <name val="Arial"/>
      <family val="2"/>
    </font>
    <font>
      <sz val="12"/>
      <color indexed="8"/>
      <name val="Arial"/>
      <family val="2"/>
    </font>
    <font>
      <sz val="11"/>
      <name val="Calibri"/>
      <family val="2"/>
    </font>
    <font>
      <b/>
      <sz val="11"/>
      <name val="Arial"/>
      <family val="2"/>
    </font>
    <font>
      <i/>
      <sz val="11"/>
      <name val="Arial"/>
      <family val="2"/>
    </font>
    <font>
      <b/>
      <sz val="14"/>
      <name val="Arial"/>
      <family val="2"/>
    </font>
    <font>
      <b/>
      <i/>
      <sz val="13"/>
      <name val="Arial"/>
      <family val="2"/>
    </font>
    <font>
      <sz val="13"/>
      <name val="Arial"/>
      <family val="2"/>
    </font>
    <font>
      <b/>
      <sz val="13"/>
      <name val="Arial"/>
      <family val="2"/>
    </font>
    <font>
      <b/>
      <i/>
      <sz val="11"/>
      <color indexed="30"/>
      <name val="Arial"/>
      <family val="2"/>
    </font>
    <font>
      <sz val="14"/>
      <name val="Arial"/>
      <family val="2"/>
    </font>
    <font>
      <b/>
      <i/>
      <sz val="14"/>
      <name val="Arial"/>
      <family val="2"/>
    </font>
    <font>
      <sz val="11"/>
      <color indexed="8"/>
      <name val="Arial"/>
      <family val="2"/>
    </font>
    <font>
      <sz val="12"/>
      <color indexed="10"/>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000000"/>
      <name val="Arial"/>
      <family val="2"/>
    </font>
    <font>
      <b/>
      <sz val="14"/>
      <color theme="1"/>
      <name val="Arial"/>
      <family val="2"/>
    </font>
    <font>
      <sz val="14"/>
      <color theme="1"/>
      <name val="Arial"/>
      <family val="2"/>
    </font>
    <font>
      <b/>
      <i/>
      <sz val="11"/>
      <color rgb="FF0070C0"/>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style="thin">
        <color indexed="8"/>
      </right>
      <top style="double">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style="thin">
        <color theme="1"/>
      </right>
      <top>
        <color indexed="63"/>
      </top>
      <bottom>
        <color indexed="63"/>
      </bottom>
    </border>
    <border>
      <left>
        <color indexed="63"/>
      </left>
      <right style="thin">
        <color theme="1"/>
      </right>
      <top>
        <color indexed="63"/>
      </top>
      <bottom style="double">
        <color indexed="8"/>
      </bottom>
    </border>
    <border>
      <left style="thin">
        <color indexed="8"/>
      </left>
      <right>
        <color indexed="63"/>
      </right>
      <top>
        <color indexed="63"/>
      </top>
      <bottom style="double">
        <color theme="1"/>
      </bottom>
    </border>
    <border>
      <left>
        <color indexed="63"/>
      </left>
      <right>
        <color indexed="63"/>
      </right>
      <top>
        <color indexed="63"/>
      </top>
      <bottom style="double">
        <color theme="1"/>
      </bottom>
    </border>
    <border>
      <left>
        <color indexed="63"/>
      </left>
      <right style="thin">
        <color theme="1"/>
      </right>
      <top style="thin">
        <color indexed="8"/>
      </top>
      <bottom>
        <color indexed="63"/>
      </bottom>
    </border>
    <border>
      <left>
        <color indexed="63"/>
      </left>
      <right style="thin">
        <color theme="1"/>
      </right>
      <top>
        <color indexed="63"/>
      </top>
      <bottom style="double">
        <color theme="1"/>
      </bottom>
    </border>
    <border>
      <left>
        <color indexed="63"/>
      </left>
      <right style="thin">
        <color theme="1"/>
      </right>
      <top style="double">
        <color indexed="8"/>
      </top>
      <bottom>
        <color indexed="63"/>
      </bottom>
    </border>
    <border>
      <left style="thin">
        <color theme="1"/>
      </left>
      <right>
        <color indexed="63"/>
      </right>
      <top>
        <color indexed="63"/>
      </top>
      <bottom style="double">
        <color theme="1"/>
      </bottom>
    </border>
    <border>
      <left style="thin">
        <color theme="1"/>
      </left>
      <right>
        <color indexed="63"/>
      </right>
      <top>
        <color indexed="63"/>
      </top>
      <bottom>
        <color indexed="63"/>
      </bottom>
    </border>
    <border>
      <left>
        <color indexed="63"/>
      </left>
      <right>
        <color indexed="63"/>
      </right>
      <top style="thin"/>
      <bottom>
        <color indexed="63"/>
      </bottom>
    </border>
    <border>
      <left style="thin">
        <color indexed="8"/>
      </left>
      <right>
        <color indexed="63"/>
      </right>
      <top>
        <color indexed="63"/>
      </top>
      <bottom style="thin"/>
    </border>
    <border>
      <left style="thin"/>
      <right>
        <color indexed="63"/>
      </right>
      <top style="thin"/>
      <bottom style="double">
        <color theme="1"/>
      </bottom>
    </border>
    <border>
      <left>
        <color indexed="63"/>
      </left>
      <right>
        <color indexed="63"/>
      </right>
      <top style="thin"/>
      <bottom style="double">
        <color theme="1"/>
      </bottom>
    </border>
    <border>
      <left>
        <color indexed="63"/>
      </left>
      <right style="thin"/>
      <top style="thin"/>
      <bottom style="double">
        <color theme="1"/>
      </bottom>
    </border>
    <border>
      <left style="thin">
        <color indexed="8"/>
      </left>
      <right>
        <color indexed="63"/>
      </right>
      <top>
        <color indexed="63"/>
      </top>
      <bottom style="medium">
        <color theme="1"/>
      </bottom>
    </border>
    <border>
      <left>
        <color indexed="63"/>
      </left>
      <right>
        <color indexed="63"/>
      </right>
      <top>
        <color indexed="63"/>
      </top>
      <bottom style="medium">
        <color theme="1"/>
      </bottom>
    </border>
    <border>
      <left>
        <color indexed="63"/>
      </left>
      <right style="thin">
        <color theme="1"/>
      </right>
      <top>
        <color indexed="63"/>
      </top>
      <bottom style="medium">
        <color theme="1"/>
      </bottom>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1">
    <xf numFmtId="37" fontId="0" fillId="0" borderId="0" xfId="0" applyAlignment="1">
      <alignment/>
    </xf>
    <xf numFmtId="37" fontId="3" fillId="0" borderId="0" xfId="0" applyFont="1" applyAlignment="1">
      <alignment/>
    </xf>
    <xf numFmtId="37" fontId="1" fillId="0" borderId="0" xfId="0" applyFont="1" applyAlignment="1">
      <alignment/>
    </xf>
    <xf numFmtId="37" fontId="4" fillId="0" borderId="0" xfId="0" applyFont="1" applyAlignment="1">
      <alignment/>
    </xf>
    <xf numFmtId="37" fontId="1" fillId="0" borderId="1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11" xfId="0" applyFont="1" applyBorder="1" applyAlignment="1">
      <alignment horizontal="fill"/>
    </xf>
    <xf numFmtId="37" fontId="1" fillId="0" borderId="13" xfId="0" applyFont="1" applyBorder="1" applyAlignment="1">
      <alignment/>
    </xf>
    <xf numFmtId="37" fontId="1" fillId="0" borderId="12" xfId="0" applyFont="1" applyBorder="1" applyAlignment="1">
      <alignment horizontal="fill"/>
    </xf>
    <xf numFmtId="37" fontId="4" fillId="0" borderId="11" xfId="0" applyFont="1" applyBorder="1" applyAlignment="1">
      <alignment/>
    </xf>
    <xf numFmtId="37" fontId="5" fillId="0" borderId="11" xfId="0" applyFont="1" applyBorder="1" applyAlignment="1">
      <alignment/>
    </xf>
    <xf numFmtId="37" fontId="6" fillId="0" borderId="0" xfId="0" applyFont="1" applyAlignment="1">
      <alignment/>
    </xf>
    <xf numFmtId="37" fontId="6" fillId="0" borderId="11" xfId="0" applyFont="1" applyBorder="1" applyAlignment="1">
      <alignment/>
    </xf>
    <xf numFmtId="37" fontId="4" fillId="0" borderId="13" xfId="0" applyFont="1" applyBorder="1" applyAlignment="1">
      <alignment/>
    </xf>
    <xf numFmtId="37" fontId="4" fillId="0" borderId="12" xfId="0" applyFont="1" applyBorder="1" applyAlignment="1">
      <alignment/>
    </xf>
    <xf numFmtId="37" fontId="5" fillId="0" borderId="12" xfId="0" applyFont="1" applyBorder="1" applyAlignment="1">
      <alignment/>
    </xf>
    <xf numFmtId="37" fontId="1" fillId="0" borderId="14" xfId="0" applyFont="1" applyBorder="1" applyAlignment="1">
      <alignment horizontal="fill"/>
    </xf>
    <xf numFmtId="3" fontId="4" fillId="0" borderId="12" xfId="0" applyNumberFormat="1" applyFont="1" applyBorder="1" applyAlignment="1">
      <alignment/>
    </xf>
    <xf numFmtId="37" fontId="1" fillId="0" borderId="15" xfId="0" applyFont="1" applyBorder="1" applyAlignment="1">
      <alignment horizontal="center"/>
    </xf>
    <xf numFmtId="3" fontId="4" fillId="0" borderId="14" xfId="0" applyNumberFormat="1" applyFont="1" applyBorder="1" applyAlignment="1">
      <alignment/>
    </xf>
    <xf numFmtId="37" fontId="7" fillId="0" borderId="12" xfId="0" applyFont="1" applyBorder="1" applyAlignment="1">
      <alignment/>
    </xf>
    <xf numFmtId="38" fontId="3" fillId="0" borderId="16" xfId="0" applyNumberFormat="1" applyFont="1" applyFill="1" applyBorder="1" applyAlignment="1">
      <alignment/>
    </xf>
    <xf numFmtId="37" fontId="0" fillId="0" borderId="0" xfId="0" applyFont="1" applyFill="1" applyAlignment="1">
      <alignment/>
    </xf>
    <xf numFmtId="172" fontId="0" fillId="0" borderId="0" xfId="0" applyNumberFormat="1" applyFont="1" applyFill="1" applyAlignment="1">
      <alignment/>
    </xf>
    <xf numFmtId="37" fontId="3" fillId="0" borderId="0" xfId="0" applyFont="1" applyFill="1" applyAlignment="1">
      <alignment/>
    </xf>
    <xf numFmtId="37" fontId="0" fillId="0" borderId="10" xfId="0" applyFont="1" applyFill="1" applyBorder="1" applyAlignment="1">
      <alignment/>
    </xf>
    <xf numFmtId="37" fontId="0" fillId="0" borderId="17" xfId="0" applyFont="1" applyFill="1" applyBorder="1" applyAlignment="1">
      <alignment/>
    </xf>
    <xf numFmtId="37" fontId="3" fillId="0" borderId="11" xfId="0" applyFont="1" applyFill="1" applyBorder="1" applyAlignment="1">
      <alignment horizontal="center"/>
    </xf>
    <xf numFmtId="37" fontId="0" fillId="0" borderId="0" xfId="0" applyFont="1" applyFill="1" applyBorder="1" applyAlignment="1">
      <alignment/>
    </xf>
    <xf numFmtId="172" fontId="0" fillId="0" borderId="0" xfId="0" applyNumberFormat="1" applyFont="1" applyFill="1" applyBorder="1" applyAlignment="1">
      <alignment/>
    </xf>
    <xf numFmtId="37" fontId="0" fillId="0" borderId="11" xfId="0" applyFont="1" applyFill="1" applyBorder="1" applyAlignment="1">
      <alignment horizontal="fill"/>
    </xf>
    <xf numFmtId="37" fontId="0" fillId="0" borderId="0" xfId="0" applyFont="1" applyFill="1" applyBorder="1" applyAlignment="1">
      <alignment horizontal="fill"/>
    </xf>
    <xf numFmtId="172" fontId="0" fillId="0" borderId="0" xfId="0" applyNumberFormat="1" applyFont="1" applyFill="1" applyBorder="1" applyAlignment="1">
      <alignment horizontal="center"/>
    </xf>
    <xf numFmtId="37" fontId="3" fillId="0" borderId="11" xfId="0" applyFont="1" applyFill="1" applyBorder="1" applyAlignment="1">
      <alignment/>
    </xf>
    <xf numFmtId="37" fontId="10" fillId="0" borderId="11" xfId="0" applyFont="1" applyFill="1" applyBorder="1" applyAlignment="1">
      <alignment/>
    </xf>
    <xf numFmtId="38" fontId="0" fillId="0" borderId="0" xfId="0" applyNumberFormat="1" applyFont="1" applyFill="1" applyBorder="1" applyAlignment="1">
      <alignment/>
    </xf>
    <xf numFmtId="37" fontId="11" fillId="0" borderId="11" xfId="0" applyFont="1" applyFill="1" applyBorder="1" applyAlignment="1">
      <alignment/>
    </xf>
    <xf numFmtId="172" fontId="0" fillId="0" borderId="0" xfId="0" applyNumberFormat="1" applyFont="1" applyFill="1" applyBorder="1" applyAlignment="1" applyProtection="1">
      <alignment/>
      <protection/>
    </xf>
    <xf numFmtId="38" fontId="0" fillId="0" borderId="18" xfId="0" applyNumberFormat="1" applyFont="1" applyFill="1" applyBorder="1" applyAlignment="1">
      <alignment/>
    </xf>
    <xf numFmtId="37" fontId="3" fillId="0" borderId="0" xfId="0" applyFont="1" applyFill="1" applyBorder="1" applyAlignment="1">
      <alignment/>
    </xf>
    <xf numFmtId="38" fontId="3" fillId="0" borderId="0" xfId="0" applyNumberFormat="1" applyFont="1" applyFill="1" applyBorder="1" applyAlignment="1">
      <alignment/>
    </xf>
    <xf numFmtId="171" fontId="0" fillId="0" borderId="0" xfId="0" applyNumberFormat="1" applyFont="1" applyFill="1" applyBorder="1" applyAlignment="1" applyProtection="1">
      <alignment/>
      <protection/>
    </xf>
    <xf numFmtId="37" fontId="0" fillId="0" borderId="11" xfId="0" applyFont="1" applyFill="1" applyBorder="1" applyAlignment="1">
      <alignment/>
    </xf>
    <xf numFmtId="37" fontId="3" fillId="0" borderId="11" xfId="0" applyFont="1" applyFill="1" applyBorder="1" applyAlignment="1">
      <alignment horizontal="left" indent="1"/>
    </xf>
    <xf numFmtId="37" fontId="3" fillId="0" borderId="13" xfId="0" applyFont="1" applyFill="1" applyBorder="1" applyAlignment="1">
      <alignment/>
    </xf>
    <xf numFmtId="171" fontId="0" fillId="0" borderId="0" xfId="0" applyNumberFormat="1" applyFont="1" applyFill="1" applyBorder="1" applyAlignment="1">
      <alignment/>
    </xf>
    <xf numFmtId="172" fontId="3" fillId="0" borderId="0" xfId="0" applyNumberFormat="1" applyFont="1" applyFill="1" applyBorder="1" applyAlignment="1">
      <alignment/>
    </xf>
    <xf numFmtId="175" fontId="0" fillId="0" borderId="0" xfId="0" applyNumberFormat="1" applyFont="1" applyFill="1" applyBorder="1" applyAlignment="1">
      <alignment/>
    </xf>
    <xf numFmtId="175" fontId="3" fillId="0" borderId="16" xfId="0" applyNumberFormat="1" applyFont="1" applyFill="1" applyBorder="1" applyAlignment="1">
      <alignment/>
    </xf>
    <xf numFmtId="175" fontId="0" fillId="0" borderId="0" xfId="0" applyNumberFormat="1" applyFont="1" applyFill="1" applyBorder="1" applyAlignment="1" applyProtection="1">
      <alignment/>
      <protection/>
    </xf>
    <xf numFmtId="172" fontId="3" fillId="0" borderId="0" xfId="0" applyNumberFormat="1" applyFont="1" applyFill="1" applyBorder="1" applyAlignment="1" applyProtection="1">
      <alignment/>
      <protection/>
    </xf>
    <xf numFmtId="38" fontId="3" fillId="0" borderId="18" xfId="0" applyNumberFormat="1" applyFont="1" applyFill="1" applyBorder="1" applyAlignment="1">
      <alignment/>
    </xf>
    <xf numFmtId="176" fontId="3" fillId="0" borderId="16" xfId="0" applyNumberFormat="1" applyFont="1" applyFill="1" applyBorder="1" applyAlignment="1">
      <alignment/>
    </xf>
    <xf numFmtId="172" fontId="3" fillId="0" borderId="16" xfId="0" applyNumberFormat="1" applyFont="1" applyFill="1" applyBorder="1" applyAlignment="1">
      <alignment/>
    </xf>
    <xf numFmtId="37" fontId="9" fillId="0" borderId="0" xfId="0" applyFont="1" applyFill="1" applyAlignment="1">
      <alignment/>
    </xf>
    <xf numFmtId="38" fontId="3" fillId="0" borderId="19" xfId="0" applyNumberFormat="1" applyFont="1" applyFill="1" applyBorder="1" applyAlignment="1">
      <alignment/>
    </xf>
    <xf numFmtId="37" fontId="0" fillId="0" borderId="11" xfId="0" applyFont="1" applyBorder="1" applyAlignment="1">
      <alignment/>
    </xf>
    <xf numFmtId="38" fontId="0" fillId="0" borderId="0" xfId="0" applyNumberFormat="1" applyFont="1" applyAlignment="1">
      <alignment/>
    </xf>
    <xf numFmtId="37" fontId="0" fillId="0" borderId="11" xfId="0" applyFont="1" applyBorder="1" applyAlignment="1">
      <alignment horizontal="left" indent="2"/>
    </xf>
    <xf numFmtId="37" fontId="0" fillId="0" borderId="0" xfId="0" applyFont="1" applyAlignment="1">
      <alignment/>
    </xf>
    <xf numFmtId="38" fontId="0" fillId="0" borderId="18" xfId="0" applyNumberFormat="1" applyFont="1" applyBorder="1" applyAlignment="1">
      <alignment/>
    </xf>
    <xf numFmtId="1" fontId="3" fillId="0" borderId="0" xfId="57" applyNumberFormat="1" applyFont="1" applyFill="1" applyBorder="1" applyAlignment="1">
      <alignment/>
    </xf>
    <xf numFmtId="37" fontId="10" fillId="0" borderId="11" xfId="0" applyFont="1" applyFill="1" applyBorder="1" applyAlignment="1">
      <alignment wrapText="1"/>
    </xf>
    <xf numFmtId="37" fontId="3" fillId="0" borderId="11" xfId="0" applyFont="1" applyFill="1" applyBorder="1" applyAlignment="1">
      <alignment wrapText="1"/>
    </xf>
    <xf numFmtId="37" fontId="12" fillId="0" borderId="0" xfId="0" applyFont="1" applyFill="1" applyAlignment="1">
      <alignment horizontal="center" vertical="center"/>
    </xf>
    <xf numFmtId="37" fontId="8" fillId="0" borderId="0" xfId="0" applyFont="1" applyFill="1" applyAlignment="1">
      <alignment/>
    </xf>
    <xf numFmtId="37" fontId="11" fillId="0" borderId="11" xfId="0" applyFont="1" applyFill="1" applyBorder="1" applyAlignment="1">
      <alignment horizontal="right" wrapText="1"/>
    </xf>
    <xf numFmtId="37" fontId="0" fillId="0" borderId="11" xfId="0" applyFont="1" applyFill="1" applyBorder="1" applyAlignment="1">
      <alignment horizontal="left"/>
    </xf>
    <xf numFmtId="37" fontId="4" fillId="0" borderId="11" xfId="0" applyFont="1" applyBorder="1" applyAlignment="1">
      <alignment horizontal="center"/>
    </xf>
    <xf numFmtId="37" fontId="11" fillId="0" borderId="11" xfId="0" applyFont="1" applyFill="1" applyBorder="1" applyAlignment="1">
      <alignment horizontal="left" indent="2"/>
    </xf>
    <xf numFmtId="37" fontId="0" fillId="0" borderId="11" xfId="0" applyFont="1" applyFill="1" applyBorder="1" applyAlignment="1">
      <alignment horizontal="left" indent="2"/>
    </xf>
    <xf numFmtId="37" fontId="0" fillId="0" borderId="18" xfId="0" applyFont="1" applyFill="1" applyBorder="1" applyAlignment="1">
      <alignment/>
    </xf>
    <xf numFmtId="37" fontId="3" fillId="0" borderId="20" xfId="0" applyFont="1" applyFill="1" applyBorder="1" applyAlignment="1">
      <alignment wrapText="1"/>
    </xf>
    <xf numFmtId="38" fontId="3" fillId="0" borderId="21" xfId="0" applyNumberFormat="1" applyFont="1" applyFill="1" applyBorder="1" applyAlignment="1">
      <alignment/>
    </xf>
    <xf numFmtId="37" fontId="0" fillId="0" borderId="11" xfId="0" applyFont="1" applyBorder="1" applyAlignment="1">
      <alignment horizontal="left" wrapText="1" indent="1"/>
    </xf>
    <xf numFmtId="37" fontId="0" fillId="0" borderId="11" xfId="0" applyFont="1" applyBorder="1" applyAlignment="1">
      <alignment horizontal="left" wrapText="1" indent="2"/>
    </xf>
    <xf numFmtId="37" fontId="3" fillId="0" borderId="11" xfId="0" applyFont="1" applyBorder="1" applyAlignment="1">
      <alignment/>
    </xf>
    <xf numFmtId="37" fontId="3" fillId="0" borderId="11" xfId="0" applyFont="1" applyBorder="1" applyAlignment="1">
      <alignment horizontal="left" indent="1"/>
    </xf>
    <xf numFmtId="175" fontId="3" fillId="0" borderId="0" xfId="0" applyNumberFormat="1" applyFont="1" applyFill="1" applyBorder="1" applyAlignment="1">
      <alignment/>
    </xf>
    <xf numFmtId="37" fontId="10" fillId="0" borderId="11" xfId="0" applyFont="1" applyFill="1" applyBorder="1" applyAlignment="1">
      <alignment horizontal="left" indent="1"/>
    </xf>
    <xf numFmtId="37" fontId="10" fillId="0" borderId="11" xfId="0" applyFont="1" applyFill="1" applyBorder="1" applyAlignment="1">
      <alignment horizontal="left" indent="2"/>
    </xf>
    <xf numFmtId="37" fontId="0" fillId="0" borderId="11" xfId="0" applyFont="1" applyFill="1" applyBorder="1" applyAlignment="1">
      <alignment horizontal="left" indent="1"/>
    </xf>
    <xf numFmtId="37" fontId="64" fillId="0" borderId="0" xfId="0" applyFont="1" applyAlignment="1">
      <alignment wrapText="1"/>
    </xf>
    <xf numFmtId="37" fontId="15" fillId="0" borderId="0" xfId="0" applyFont="1" applyAlignment="1">
      <alignment/>
    </xf>
    <xf numFmtId="37" fontId="3" fillId="0" borderId="11" xfId="0" applyFont="1" applyFill="1" applyBorder="1" applyAlignment="1">
      <alignment horizontal="left" wrapText="1"/>
    </xf>
    <xf numFmtId="37" fontId="10" fillId="0" borderId="11" xfId="0" applyFont="1" applyFill="1" applyBorder="1" applyAlignment="1">
      <alignment horizontal="left" wrapText="1" indent="1"/>
    </xf>
    <xf numFmtId="38" fontId="0" fillId="0" borderId="21" xfId="0" applyNumberFormat="1" applyFont="1" applyFill="1" applyBorder="1" applyAlignment="1">
      <alignment/>
    </xf>
    <xf numFmtId="37" fontId="10" fillId="0" borderId="0" xfId="0" applyFont="1" applyFill="1" applyBorder="1" applyAlignment="1">
      <alignment horizontal="left" indent="1"/>
    </xf>
    <xf numFmtId="37" fontId="3" fillId="0" borderId="11" xfId="0" applyFont="1" applyFill="1" applyBorder="1" applyAlignment="1">
      <alignment horizontal="left"/>
    </xf>
    <xf numFmtId="37" fontId="0" fillId="0" borderId="11" xfId="0" applyFont="1" applyFill="1" applyBorder="1" applyAlignment="1">
      <alignment horizontal="left" wrapText="1" indent="2"/>
    </xf>
    <xf numFmtId="37" fontId="10" fillId="0" borderId="11" xfId="0" applyFont="1" applyFill="1" applyBorder="1" applyAlignment="1">
      <alignment horizontal="left" wrapText="1" indent="2"/>
    </xf>
    <xf numFmtId="172" fontId="0" fillId="0" borderId="21" xfId="0" applyNumberFormat="1" applyFont="1" applyFill="1" applyBorder="1" applyAlignment="1" applyProtection="1">
      <alignment/>
      <protection/>
    </xf>
    <xf numFmtId="37" fontId="3" fillId="0" borderId="0" xfId="0" applyFont="1" applyFill="1" applyBorder="1" applyAlignment="1">
      <alignment horizontal="center"/>
    </xf>
    <xf numFmtId="38" fontId="0" fillId="0" borderId="0" xfId="0" applyNumberFormat="1" applyFont="1" applyFill="1" applyBorder="1" applyAlignment="1">
      <alignment horizontal="fill"/>
    </xf>
    <xf numFmtId="38" fontId="3" fillId="0" borderId="0" xfId="0" applyNumberFormat="1" applyFont="1" applyFill="1" applyBorder="1" applyAlignment="1">
      <alignment horizontal="fill"/>
    </xf>
    <xf numFmtId="38" fontId="0" fillId="0" borderId="0" xfId="0" applyNumberFormat="1" applyFont="1" applyBorder="1" applyAlignment="1">
      <alignment/>
    </xf>
    <xf numFmtId="37" fontId="0" fillId="0" borderId="0" xfId="0" applyFont="1" applyBorder="1" applyAlignment="1">
      <alignment/>
    </xf>
    <xf numFmtId="37" fontId="14" fillId="0" borderId="0" xfId="0" applyFont="1" applyBorder="1" applyAlignment="1">
      <alignment/>
    </xf>
    <xf numFmtId="37" fontId="2" fillId="0" borderId="0" xfId="0" applyFont="1" applyFill="1" applyBorder="1" applyAlignment="1">
      <alignment/>
    </xf>
    <xf numFmtId="37" fontId="0" fillId="0" borderId="22" xfId="0" applyFont="1" applyFill="1" applyBorder="1" applyAlignment="1">
      <alignment/>
    </xf>
    <xf numFmtId="37" fontId="0" fillId="0" borderId="18" xfId="0" applyFont="1" applyFill="1" applyBorder="1" applyAlignment="1">
      <alignment horizontal="fill"/>
    </xf>
    <xf numFmtId="38" fontId="3" fillId="0" borderId="23" xfId="0" applyNumberFormat="1" applyFont="1" applyFill="1" applyBorder="1" applyAlignment="1">
      <alignment/>
    </xf>
    <xf numFmtId="38" fontId="0" fillId="0" borderId="18" xfId="0" applyNumberFormat="1" applyFont="1" applyFill="1" applyBorder="1" applyAlignment="1">
      <alignment horizontal="fill"/>
    </xf>
    <xf numFmtId="38" fontId="0" fillId="0" borderId="24" xfId="0" applyNumberFormat="1" applyFont="1" applyFill="1" applyBorder="1" applyAlignment="1">
      <alignment/>
    </xf>
    <xf numFmtId="37" fontId="0" fillId="0" borderId="18" xfId="0" applyFont="1" applyBorder="1" applyAlignment="1">
      <alignment/>
    </xf>
    <xf numFmtId="37" fontId="9" fillId="0" borderId="18" xfId="0" applyFont="1" applyFill="1" applyBorder="1" applyAlignment="1">
      <alignment/>
    </xf>
    <xf numFmtId="37" fontId="3" fillId="0" borderId="18" xfId="0" applyFont="1" applyFill="1" applyBorder="1" applyAlignment="1">
      <alignment/>
    </xf>
    <xf numFmtId="37" fontId="12" fillId="0" borderId="0" xfId="0" applyFont="1" applyFill="1" applyAlignment="1">
      <alignment vertical="center"/>
    </xf>
    <xf numFmtId="37" fontId="1" fillId="0" borderId="0" xfId="0" applyFont="1" applyFill="1" applyAlignment="1">
      <alignment wrapText="1"/>
    </xf>
    <xf numFmtId="172" fontId="0" fillId="0" borderId="17" xfId="0" applyNumberFormat="1" applyFont="1" applyFill="1" applyBorder="1" applyAlignment="1">
      <alignment/>
    </xf>
    <xf numFmtId="1" fontId="0" fillId="0" borderId="0" xfId="57" applyNumberFormat="1" applyFont="1" applyBorder="1" applyAlignment="1">
      <alignment/>
    </xf>
    <xf numFmtId="1" fontId="3" fillId="0" borderId="21" xfId="57" applyNumberFormat="1" applyFont="1" applyFill="1" applyBorder="1" applyAlignment="1">
      <alignment/>
    </xf>
    <xf numFmtId="3" fontId="0" fillId="0" borderId="0" xfId="0" applyNumberFormat="1" applyFont="1" applyBorder="1" applyAlignment="1">
      <alignment/>
    </xf>
    <xf numFmtId="179" fontId="0" fillId="0" borderId="0" xfId="0" applyNumberFormat="1" applyFont="1" applyBorder="1" applyAlignment="1">
      <alignment/>
    </xf>
    <xf numFmtId="172" fontId="0" fillId="0" borderId="0" xfId="0" applyNumberFormat="1" applyFont="1" applyBorder="1" applyAlignment="1">
      <alignment/>
    </xf>
    <xf numFmtId="172" fontId="2" fillId="0" borderId="0" xfId="0" applyNumberFormat="1" applyFont="1" applyFill="1" applyBorder="1" applyAlignment="1">
      <alignment/>
    </xf>
    <xf numFmtId="37" fontId="1" fillId="0" borderId="21" xfId="0" applyFont="1" applyFill="1" applyBorder="1" applyAlignment="1">
      <alignment horizontal="center"/>
    </xf>
    <xf numFmtId="172" fontId="1" fillId="0" borderId="21" xfId="0" applyNumberFormat="1" applyFont="1" applyFill="1" applyBorder="1" applyAlignment="1">
      <alignment horizontal="center" wrapText="1"/>
    </xf>
    <xf numFmtId="37" fontId="0" fillId="0" borderId="25" xfId="0" applyFont="1" applyFill="1" applyBorder="1" applyAlignment="1">
      <alignment/>
    </xf>
    <xf numFmtId="37" fontId="3" fillId="0" borderId="23" xfId="0" applyFont="1" applyFill="1" applyBorder="1" applyAlignment="1">
      <alignment horizontal="center"/>
    </xf>
    <xf numFmtId="37" fontId="16" fillId="0" borderId="0" xfId="0" applyFont="1" applyAlignment="1">
      <alignment/>
    </xf>
    <xf numFmtId="37" fontId="0" fillId="0" borderId="0" xfId="0" applyFont="1" applyAlignment="1">
      <alignment vertical="center"/>
    </xf>
    <xf numFmtId="37" fontId="0" fillId="0" borderId="0" xfId="0" applyFont="1" applyAlignment="1">
      <alignment horizontal="left" vertical="center" indent="4"/>
    </xf>
    <xf numFmtId="37" fontId="13" fillId="0" borderId="0" xfId="0" applyFont="1" applyFill="1" applyAlignment="1">
      <alignment/>
    </xf>
    <xf numFmtId="37" fontId="17" fillId="2" borderId="0" xfId="0" applyFont="1" applyFill="1" applyAlignment="1">
      <alignment/>
    </xf>
    <xf numFmtId="37" fontId="13" fillId="2" borderId="0" xfId="0" applyFont="1" applyFill="1" applyAlignment="1">
      <alignment wrapText="1"/>
    </xf>
    <xf numFmtId="37" fontId="17" fillId="2" borderId="0" xfId="0" applyFont="1" applyFill="1" applyAlignment="1">
      <alignment wrapText="1"/>
    </xf>
    <xf numFmtId="37" fontId="17" fillId="2" borderId="0" xfId="0" applyFont="1" applyFill="1" applyAlignment="1">
      <alignment horizontal="left" wrapText="1"/>
    </xf>
    <xf numFmtId="37" fontId="17" fillId="2" borderId="0" xfId="0" applyFont="1" applyFill="1" applyBorder="1" applyAlignment="1">
      <alignment wrapText="1"/>
    </xf>
    <xf numFmtId="37" fontId="6" fillId="2" borderId="0" xfId="0" applyFont="1" applyFill="1" applyAlignment="1">
      <alignment wrapText="1"/>
    </xf>
    <xf numFmtId="37" fontId="13" fillId="0" borderId="0" xfId="0" applyFont="1" applyAlignment="1">
      <alignment/>
    </xf>
    <xf numFmtId="37" fontId="17" fillId="2" borderId="0" xfId="0" applyFont="1" applyFill="1" applyAlignment="1">
      <alignment vertical="center" wrapText="1"/>
    </xf>
    <xf numFmtId="37" fontId="13" fillId="0" borderId="0" xfId="0" applyFont="1" applyAlignment="1">
      <alignment wrapText="1"/>
    </xf>
    <xf numFmtId="37" fontId="65" fillId="0" borderId="0" xfId="0" applyFont="1" applyAlignment="1">
      <alignment wrapText="1"/>
    </xf>
    <xf numFmtId="37" fontId="65" fillId="0" borderId="0" xfId="0" applyFont="1" applyAlignment="1">
      <alignment/>
    </xf>
    <xf numFmtId="37" fontId="65" fillId="0" borderId="0" xfId="0" applyFont="1" applyAlignment="1">
      <alignment/>
    </xf>
    <xf numFmtId="37" fontId="13" fillId="0" borderId="0" xfId="0" applyFont="1" applyAlignment="1" quotePrefix="1">
      <alignment/>
    </xf>
    <xf numFmtId="37" fontId="13" fillId="0" borderId="0" xfId="0" applyFont="1" applyFill="1" applyAlignment="1">
      <alignment wrapText="1"/>
    </xf>
    <xf numFmtId="37" fontId="11" fillId="2" borderId="0" xfId="0" applyFont="1" applyFill="1" applyAlignment="1">
      <alignment wrapText="1"/>
    </xf>
    <xf numFmtId="37" fontId="0" fillId="0" borderId="26" xfId="0" applyFont="1" applyBorder="1" applyAlignment="1" applyProtection="1">
      <alignment horizontal="left" indent="2"/>
      <protection locked="0"/>
    </xf>
    <xf numFmtId="37" fontId="10" fillId="0" borderId="11" xfId="0" applyFont="1" applyBorder="1" applyAlignment="1">
      <alignment horizontal="left" wrapText="1" indent="1"/>
    </xf>
    <xf numFmtId="38" fontId="0" fillId="0" borderId="27" xfId="0" applyNumberFormat="1" applyFont="1" applyFill="1" applyBorder="1" applyAlignment="1">
      <alignment/>
    </xf>
    <xf numFmtId="37" fontId="0" fillId="0" borderId="28" xfId="0" applyFont="1" applyBorder="1" applyAlignment="1">
      <alignment/>
    </xf>
    <xf numFmtId="37" fontId="3" fillId="0" borderId="23" xfId="0" applyFont="1" applyFill="1" applyBorder="1" applyAlignment="1">
      <alignment/>
    </xf>
    <xf numFmtId="37" fontId="1" fillId="0" borderId="22" xfId="0" applyFont="1" applyBorder="1" applyAlignment="1">
      <alignment/>
    </xf>
    <xf numFmtId="37" fontId="1" fillId="0" borderId="18" xfId="0" applyFont="1" applyBorder="1" applyAlignment="1">
      <alignment/>
    </xf>
    <xf numFmtId="37" fontId="1" fillId="0" borderId="18" xfId="0" applyFont="1" applyBorder="1" applyAlignment="1">
      <alignment horizontal="fill"/>
    </xf>
    <xf numFmtId="37" fontId="1" fillId="0" borderId="19" xfId="0" applyFont="1" applyBorder="1" applyAlignment="1">
      <alignment horizontal="center"/>
    </xf>
    <xf numFmtId="38" fontId="3" fillId="0" borderId="18" xfId="0" applyNumberFormat="1" applyFont="1" applyBorder="1" applyAlignment="1">
      <alignment/>
    </xf>
    <xf numFmtId="212" fontId="3" fillId="0" borderId="18" xfId="0" applyNumberFormat="1" applyFont="1" applyFill="1" applyBorder="1" applyAlignment="1">
      <alignment horizontal="fill"/>
    </xf>
    <xf numFmtId="38" fontId="18" fillId="0" borderId="23" xfId="0" applyNumberFormat="1" applyFont="1" applyFill="1" applyBorder="1" applyAlignment="1">
      <alignment/>
    </xf>
    <xf numFmtId="38" fontId="18" fillId="0" borderId="19" xfId="0" applyNumberFormat="1" applyFont="1" applyFill="1" applyBorder="1" applyAlignment="1">
      <alignment/>
    </xf>
    <xf numFmtId="37" fontId="15" fillId="0" borderId="0" xfId="0" applyFont="1" applyAlignment="1">
      <alignment wrapText="1"/>
    </xf>
    <xf numFmtId="37" fontId="3" fillId="0" borderId="18" xfId="0" applyFont="1" applyBorder="1" applyAlignment="1">
      <alignment/>
    </xf>
    <xf numFmtId="37" fontId="10" fillId="0" borderId="0" xfId="0" applyFont="1" applyFill="1" applyBorder="1" applyAlignment="1">
      <alignment/>
    </xf>
    <xf numFmtId="196" fontId="0" fillId="0" borderId="0" xfId="0" applyNumberFormat="1" applyFont="1" applyFill="1" applyBorder="1" applyAlignment="1">
      <alignment/>
    </xf>
    <xf numFmtId="40" fontId="0" fillId="0" borderId="0" xfId="0" applyNumberFormat="1" applyFont="1" applyFill="1" applyBorder="1" applyAlignment="1">
      <alignment/>
    </xf>
    <xf numFmtId="37" fontId="19" fillId="0" borderId="0" xfId="0" applyFont="1" applyFill="1" applyBorder="1" applyAlignment="1">
      <alignment horizontal="left" indent="1"/>
    </xf>
    <xf numFmtId="172" fontId="20" fillId="0" borderId="0" xfId="0" applyNumberFormat="1" applyFont="1" applyFill="1" applyBorder="1" applyAlignment="1">
      <alignment/>
    </xf>
    <xf numFmtId="38" fontId="20" fillId="0" borderId="0" xfId="0" applyNumberFormat="1" applyFont="1" applyFill="1" applyBorder="1" applyAlignment="1">
      <alignment/>
    </xf>
    <xf numFmtId="38" fontId="21" fillId="0" borderId="18" xfId="0" applyNumberFormat="1" applyFont="1" applyFill="1" applyBorder="1" applyAlignment="1">
      <alignment/>
    </xf>
    <xf numFmtId="37" fontId="18" fillId="0" borderId="20" xfId="0" applyFont="1" applyFill="1" applyBorder="1" applyAlignment="1">
      <alignment/>
    </xf>
    <xf numFmtId="37" fontId="18" fillId="0" borderId="21" xfId="0" applyFont="1" applyFill="1" applyBorder="1" applyAlignment="1">
      <alignment/>
    </xf>
    <xf numFmtId="37" fontId="18" fillId="0" borderId="23" xfId="0" applyFont="1" applyFill="1" applyBorder="1" applyAlignment="1">
      <alignment/>
    </xf>
    <xf numFmtId="37" fontId="18" fillId="0" borderId="29" xfId="0" applyFont="1" applyFill="1" applyBorder="1" applyAlignment="1">
      <alignment/>
    </xf>
    <xf numFmtId="172" fontId="23" fillId="0" borderId="30" xfId="0" applyNumberFormat="1" applyFont="1" applyFill="1" applyBorder="1" applyAlignment="1">
      <alignment/>
    </xf>
    <xf numFmtId="38" fontId="23" fillId="0" borderId="30" xfId="0" applyNumberFormat="1" applyFont="1" applyFill="1" applyBorder="1" applyAlignment="1">
      <alignment/>
    </xf>
    <xf numFmtId="38" fontId="18" fillId="0" borderId="31" xfId="0" applyNumberFormat="1" applyFont="1" applyFill="1" applyBorder="1" applyAlignment="1">
      <alignment/>
    </xf>
    <xf numFmtId="38" fontId="18" fillId="0" borderId="16" xfId="0" applyNumberFormat="1" applyFont="1" applyFill="1" applyBorder="1" applyAlignment="1">
      <alignment/>
    </xf>
    <xf numFmtId="37" fontId="24" fillId="0" borderId="13" xfId="0" applyFont="1" applyFill="1" applyBorder="1" applyAlignment="1">
      <alignment/>
    </xf>
    <xf numFmtId="172" fontId="18" fillId="0" borderId="16" xfId="0" applyNumberFormat="1" applyFont="1" applyFill="1" applyBorder="1" applyAlignment="1" applyProtection="1">
      <alignment/>
      <protection/>
    </xf>
    <xf numFmtId="37" fontId="0" fillId="0" borderId="0" xfId="0" applyFont="1" applyFill="1" applyBorder="1" applyAlignment="1">
      <alignment horizontal="left" indent="2"/>
    </xf>
    <xf numFmtId="37" fontId="24" fillId="0" borderId="20" xfId="0" applyFont="1" applyFill="1" applyBorder="1" applyAlignment="1">
      <alignment/>
    </xf>
    <xf numFmtId="172" fontId="23" fillId="0" borderId="21" xfId="0" applyNumberFormat="1" applyFont="1" applyFill="1" applyBorder="1" applyAlignment="1" applyProtection="1">
      <alignment/>
      <protection/>
    </xf>
    <xf numFmtId="38" fontId="23" fillId="0" borderId="21" xfId="0" applyNumberFormat="1" applyFont="1" applyFill="1" applyBorder="1" applyAlignment="1">
      <alignment/>
    </xf>
    <xf numFmtId="37" fontId="66" fillId="0" borderId="32" xfId="0" applyFont="1" applyFill="1" applyBorder="1" applyAlignment="1">
      <alignment/>
    </xf>
    <xf numFmtId="172" fontId="67" fillId="0" borderId="33" xfId="0" applyNumberFormat="1" applyFont="1" applyFill="1" applyBorder="1" applyAlignment="1" applyProtection="1">
      <alignment/>
      <protection/>
    </xf>
    <xf numFmtId="37" fontId="67" fillId="0" borderId="33" xfId="0" applyFont="1" applyFill="1" applyBorder="1" applyAlignment="1">
      <alignment/>
    </xf>
    <xf numFmtId="37" fontId="66" fillId="0" borderId="20" xfId="0" applyFont="1" applyFill="1" applyBorder="1" applyAlignment="1">
      <alignment/>
    </xf>
    <xf numFmtId="172" fontId="67" fillId="0" borderId="21" xfId="0" applyNumberFormat="1" applyFont="1" applyFill="1" applyBorder="1" applyAlignment="1">
      <alignment/>
    </xf>
    <xf numFmtId="37" fontId="67" fillId="0" borderId="21" xfId="0" applyFont="1" applyFill="1" applyBorder="1" applyAlignment="1">
      <alignment/>
    </xf>
    <xf numFmtId="37" fontId="10" fillId="0" borderId="0" xfId="0" applyFont="1" applyBorder="1" applyAlignment="1">
      <alignment horizontal="left" wrapText="1" indent="1"/>
    </xf>
    <xf numFmtId="37" fontId="3" fillId="0" borderId="20" xfId="0" applyFont="1" applyFill="1" applyBorder="1" applyAlignment="1">
      <alignment horizontal="left" wrapText="1" indent="2"/>
    </xf>
    <xf numFmtId="172" fontId="67" fillId="0" borderId="33" xfId="0" applyNumberFormat="1" applyFont="1" applyFill="1" applyBorder="1" applyAlignment="1">
      <alignment/>
    </xf>
    <xf numFmtId="37" fontId="68" fillId="0" borderId="0" xfId="0" applyFont="1" applyFill="1" applyAlignment="1">
      <alignment wrapText="1"/>
    </xf>
    <xf numFmtId="37" fontId="65" fillId="0" borderId="0" xfId="0" applyFont="1" applyAlignment="1" quotePrefix="1">
      <alignment wrapText="1"/>
    </xf>
    <xf numFmtId="37" fontId="66" fillId="0" borderId="34" xfId="0" applyFont="1" applyFill="1" applyBorder="1" applyAlignment="1">
      <alignment/>
    </xf>
    <xf numFmtId="37" fontId="65" fillId="0" borderId="0" xfId="0" applyFont="1" applyAlignment="1">
      <alignment vertical="center" wrapText="1"/>
    </xf>
    <xf numFmtId="172" fontId="69" fillId="0" borderId="0" xfId="0" applyNumberFormat="1" applyFont="1" applyFill="1" applyBorder="1" applyAlignment="1">
      <alignment/>
    </xf>
    <xf numFmtId="173" fontId="0" fillId="0" borderId="0" xfId="0" applyNumberFormat="1" applyFont="1" applyFill="1" applyBorder="1" applyAlignment="1" applyProtection="1">
      <alignment/>
      <protection/>
    </xf>
    <xf numFmtId="38" fontId="69" fillId="0" borderId="0" xfId="0" applyNumberFormat="1" applyFont="1" applyFill="1" applyBorder="1" applyAlignment="1">
      <alignment/>
    </xf>
    <xf numFmtId="1" fontId="69" fillId="0" borderId="0" xfId="57" applyNumberFormat="1" applyFont="1" applyBorder="1" applyAlignment="1">
      <alignment/>
    </xf>
    <xf numFmtId="38" fontId="69" fillId="0" borderId="0" xfId="0" applyNumberFormat="1" applyFont="1" applyBorder="1" applyAlignment="1">
      <alignment/>
    </xf>
    <xf numFmtId="37" fontId="69" fillId="0" borderId="11" xfId="0" applyFont="1" applyFill="1" applyBorder="1" applyAlignment="1">
      <alignment horizontal="left" indent="2"/>
    </xf>
    <xf numFmtId="38" fontId="69" fillId="0" borderId="18" xfId="0" applyNumberFormat="1" applyFont="1" applyFill="1" applyBorder="1" applyAlignment="1">
      <alignment/>
    </xf>
    <xf numFmtId="172" fontId="0" fillId="0" borderId="0" xfId="0" applyNumberFormat="1" applyFont="1" applyFill="1" applyBorder="1" applyAlignment="1">
      <alignment horizontal="center"/>
    </xf>
    <xf numFmtId="172" fontId="0" fillId="0" borderId="18" xfId="0" applyNumberFormat="1" applyFont="1" applyFill="1" applyBorder="1" applyAlignment="1">
      <alignment horizontal="center"/>
    </xf>
    <xf numFmtId="37" fontId="3" fillId="0" borderId="0" xfId="0" applyFont="1" applyFill="1" applyBorder="1" applyAlignment="1">
      <alignment horizontal="center"/>
    </xf>
    <xf numFmtId="37" fontId="3" fillId="0" borderId="18" xfId="0" applyFont="1" applyFill="1" applyBorder="1" applyAlignment="1">
      <alignment horizontal="center"/>
    </xf>
    <xf numFmtId="37" fontId="0"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40"/>
  <sheetViews>
    <sheetView zoomScale="120" zoomScaleNormal="120" zoomScalePageLayoutView="0" workbookViewId="0" topLeftCell="A5">
      <selection activeCell="A25" sqref="A25"/>
    </sheetView>
  </sheetViews>
  <sheetFormatPr defaultColWidth="9.6640625" defaultRowHeight="15"/>
  <cols>
    <col min="1" max="1" width="40.5546875" style="2" customWidth="1"/>
    <col min="2" max="2" width="8.6640625" style="2" customWidth="1"/>
    <col min="3" max="3" width="5.10546875" style="2" customWidth="1"/>
    <col min="4" max="16384" width="9.6640625" style="2" customWidth="1"/>
  </cols>
  <sheetData>
    <row r="1" ht="15.75">
      <c r="A1" s="1"/>
    </row>
    <row r="2" ht="15.75">
      <c r="A2" s="1" t="s">
        <v>23</v>
      </c>
    </row>
    <row r="3" ht="15.75">
      <c r="A3" s="1" t="s">
        <v>24</v>
      </c>
    </row>
    <row r="4" ht="15.75">
      <c r="A4" s="1" t="s">
        <v>25</v>
      </c>
    </row>
    <row r="5" ht="15.75">
      <c r="A5" s="1" t="s">
        <v>26</v>
      </c>
    </row>
    <row r="6" spans="1:2" ht="12.75">
      <c r="A6" s="4"/>
      <c r="B6" s="145"/>
    </row>
    <row r="7" spans="1:2" ht="12.75">
      <c r="A7" s="69" t="s">
        <v>17</v>
      </c>
      <c r="B7" s="146"/>
    </row>
    <row r="8" spans="1:2" ht="12.75">
      <c r="A8" s="7"/>
      <c r="B8" s="147"/>
    </row>
    <row r="9" spans="1:2" ht="13.5" thickBot="1">
      <c r="A9" s="8" t="s">
        <v>0</v>
      </c>
      <c r="B9" s="148" t="s">
        <v>2</v>
      </c>
    </row>
    <row r="10" spans="1:2" ht="13.5" thickTop="1">
      <c r="A10" s="5"/>
      <c r="B10" s="19"/>
    </row>
    <row r="11" spans="1:2" ht="13.5" thickBot="1">
      <c r="A11" s="14" t="s">
        <v>13</v>
      </c>
      <c r="B11" s="20">
        <f>'Detail Budget Template'!D28</f>
        <v>1038300</v>
      </c>
    </row>
    <row r="12" spans="1:2" ht="13.5" thickTop="1">
      <c r="A12" s="10"/>
      <c r="B12" s="18"/>
    </row>
    <row r="13" spans="1:2" ht="13.5" thickBot="1">
      <c r="A13" s="14" t="s">
        <v>14</v>
      </c>
      <c r="B13" s="20">
        <f>'Detail Budget Template'!D37</f>
        <v>45668.3</v>
      </c>
    </row>
    <row r="14" spans="1:2" ht="13.5" thickTop="1">
      <c r="A14" s="10"/>
      <c r="B14" s="15"/>
    </row>
    <row r="15" spans="1:2" ht="13.5" thickBot="1">
      <c r="A15" s="14" t="s">
        <v>15</v>
      </c>
      <c r="B15" s="20">
        <f>'Detail Budget Template'!D42</f>
        <v>8000</v>
      </c>
    </row>
    <row r="16" spans="1:2" ht="13.5" thickTop="1">
      <c r="A16" s="10"/>
      <c r="B16" s="15"/>
    </row>
    <row r="17" spans="1:2" ht="13.5" thickBot="1">
      <c r="A17" s="14" t="s">
        <v>16</v>
      </c>
      <c r="B17" s="20">
        <f>'Detail Budget Template'!D48</f>
        <v>11200</v>
      </c>
    </row>
    <row r="18" spans="1:2" ht="13.5" thickTop="1">
      <c r="A18" s="10"/>
      <c r="B18" s="15"/>
    </row>
    <row r="19" spans="1:8" ht="13.5" thickBot="1">
      <c r="A19" s="14" t="s">
        <v>150</v>
      </c>
      <c r="B19" s="20">
        <f>'Detail Budget Template'!D56</f>
        <v>8275</v>
      </c>
      <c r="C19" s="12"/>
      <c r="D19" s="12"/>
      <c r="E19" s="12"/>
      <c r="F19" s="12"/>
      <c r="G19" s="12"/>
      <c r="H19" s="12"/>
    </row>
    <row r="20" spans="1:4" ht="13.5" thickTop="1">
      <c r="A20" s="11"/>
      <c r="B20" s="16"/>
      <c r="C20" s="12"/>
      <c r="D20" s="12"/>
    </row>
    <row r="21" spans="1:8" ht="13.5" thickBot="1">
      <c r="A21" s="14" t="s">
        <v>151</v>
      </c>
      <c r="B21" s="20">
        <f>'Detail Budget Template'!D78</f>
        <v>31952</v>
      </c>
      <c r="C21" s="12"/>
      <c r="D21" s="12"/>
      <c r="E21" s="12"/>
      <c r="F21" s="12"/>
      <c r="G21" s="12"/>
      <c r="H21" s="12"/>
    </row>
    <row r="22" spans="1:8" ht="13.5" thickTop="1">
      <c r="A22" s="11"/>
      <c r="B22" s="16"/>
      <c r="C22" s="12"/>
      <c r="D22" s="12"/>
      <c r="E22" s="12"/>
      <c r="F22" s="12"/>
      <c r="G22" s="12"/>
      <c r="H22" s="12"/>
    </row>
    <row r="23" spans="1:2" ht="13.5" thickBot="1">
      <c r="A23" s="14" t="s">
        <v>152</v>
      </c>
      <c r="B23" s="20">
        <f>'Detail Budget Template'!D164</f>
        <v>169110</v>
      </c>
    </row>
    <row r="24" spans="1:2" ht="13.5" thickTop="1">
      <c r="A24" s="10"/>
      <c r="B24" s="6"/>
    </row>
    <row r="25" spans="1:2" ht="13.5" thickBot="1">
      <c r="A25" s="14" t="s">
        <v>153</v>
      </c>
      <c r="B25" s="20">
        <f>'Detail Budget Template'!D178</f>
        <v>48000</v>
      </c>
    </row>
    <row r="26" spans="1:2" ht="13.5" thickTop="1">
      <c r="A26" s="10"/>
      <c r="B26" s="15"/>
    </row>
    <row r="27" spans="1:30" ht="13.5" thickBot="1">
      <c r="A27" s="14" t="s">
        <v>154</v>
      </c>
      <c r="B27" s="20">
        <f>'Detail Budget Template'!D183</f>
        <v>8000</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row>
    <row r="28" spans="1:30" ht="16.5" thickTop="1">
      <c r="A28" s="85"/>
      <c r="B28" s="16"/>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row>
    <row r="29" spans="1:3" ht="13.5" thickBot="1">
      <c r="A29" s="14" t="s">
        <v>12</v>
      </c>
      <c r="B29" s="20">
        <f>'Detail Budget Template'!D185</f>
        <v>1368505.3</v>
      </c>
      <c r="C29" s="2" t="s">
        <v>4</v>
      </c>
    </row>
    <row r="30" spans="1:2" ht="13.5" thickTop="1">
      <c r="A30" s="10"/>
      <c r="B30" s="15"/>
    </row>
    <row r="31" spans="1:2" ht="12.75">
      <c r="A31" s="13"/>
      <c r="B31" s="21"/>
    </row>
    <row r="32" spans="1:2" ht="13.5" thickBot="1">
      <c r="A32" s="14" t="s">
        <v>20</v>
      </c>
      <c r="B32" s="20">
        <f>'Detail Budget Template'!D190</f>
        <v>136850.53</v>
      </c>
    </row>
    <row r="33" spans="1:2" ht="13.5" thickTop="1">
      <c r="A33" s="5"/>
      <c r="B33" s="9"/>
    </row>
    <row r="34" spans="1:2" ht="12.75">
      <c r="A34" s="10" t="str">
        <f>+'Detail Budget Template'!A192</f>
        <v>   TOTAL PROJECT COSTS</v>
      </c>
      <c r="B34" s="18">
        <f>'Detail Budget Template'!D192</f>
        <v>1505355.83</v>
      </c>
    </row>
    <row r="35" spans="1:2" ht="12.75">
      <c r="A35" s="10"/>
      <c r="B35" s="18"/>
    </row>
    <row r="36" spans="1:2" ht="13.5" thickBot="1">
      <c r="A36" s="8" t="s">
        <v>4</v>
      </c>
      <c r="B36" s="17"/>
    </row>
    <row r="37" ht="13.5" thickTop="1"/>
    <row r="40" spans="1:2" ht="12.75">
      <c r="A40" s="3"/>
      <c r="B40" s="3"/>
    </row>
  </sheetData>
  <sheetProtection/>
  <printOptions/>
  <pageMargins left="0.75" right="0.25" top="0.75" bottom="0.3" header="0.5" footer="0.5"/>
  <pageSetup fitToHeight="1" fitToWidth="1" horizontalDpi="600" verticalDpi="600" orientation="landscape" scale="63"/>
</worksheet>
</file>

<file path=xl/worksheets/sheet2.xml><?xml version="1.0" encoding="utf-8"?>
<worksheet xmlns="http://schemas.openxmlformats.org/spreadsheetml/2006/main" xmlns:r="http://schemas.openxmlformats.org/officeDocument/2006/relationships">
  <sheetPr transitionEvaluation="1"/>
  <dimension ref="A1:I197"/>
  <sheetViews>
    <sheetView tabSelected="1" defaultGridColor="0" zoomScale="97" zoomScaleNormal="97" zoomScalePageLayoutView="0" colorId="22" workbookViewId="0" topLeftCell="A1">
      <selection activeCell="F28" sqref="F28"/>
    </sheetView>
  </sheetViews>
  <sheetFormatPr defaultColWidth="9.6640625" defaultRowHeight="15"/>
  <cols>
    <col min="1" max="1" width="55.88671875" style="23" customWidth="1"/>
    <col min="2" max="2" width="12.5546875" style="24" customWidth="1"/>
    <col min="3" max="3" width="11.6640625" style="23" customWidth="1"/>
    <col min="4" max="4" width="12.99609375" style="23" customWidth="1"/>
    <col min="5" max="5" width="2.10546875" style="23" customWidth="1"/>
    <col min="6" max="6" width="110.3359375" style="23" customWidth="1"/>
    <col min="7" max="7" width="62.10546875" style="23" customWidth="1"/>
    <col min="8" max="16384" width="9.6640625" style="23" customWidth="1"/>
  </cols>
  <sheetData>
    <row r="1" spans="1:6" ht="165" customHeight="1">
      <c r="A1" s="200" t="s">
        <v>244</v>
      </c>
      <c r="B1" s="200"/>
      <c r="C1" s="200"/>
      <c r="D1" s="200"/>
      <c r="E1" s="200"/>
      <c r="F1" s="200"/>
    </row>
    <row r="2" spans="3:6" ht="24.75">
      <c r="C2" s="108"/>
      <c r="D2" s="108"/>
      <c r="E2" s="65"/>
      <c r="F2" s="60"/>
    </row>
    <row r="3" spans="1:6" ht="24.75">
      <c r="A3" s="1" t="s">
        <v>192</v>
      </c>
      <c r="C3" s="108"/>
      <c r="D3" s="108"/>
      <c r="E3" s="65"/>
      <c r="F3" s="60"/>
    </row>
    <row r="4" spans="1:5" ht="24.75">
      <c r="A4" s="1" t="s">
        <v>24</v>
      </c>
      <c r="C4" s="108"/>
      <c r="D4" s="108"/>
      <c r="E4" s="65"/>
    </row>
    <row r="5" spans="1:5" ht="24.75">
      <c r="A5" s="1" t="s">
        <v>25</v>
      </c>
      <c r="C5" s="108"/>
      <c r="D5" s="108"/>
      <c r="E5" s="65"/>
    </row>
    <row r="6" ht="15.75">
      <c r="A6" s="1" t="s">
        <v>243</v>
      </c>
    </row>
    <row r="7" spans="1:7" ht="15.75">
      <c r="A7" s="26"/>
      <c r="B7" s="110"/>
      <c r="C7" s="27"/>
      <c r="D7" s="100"/>
      <c r="E7" s="29"/>
      <c r="F7" s="66" t="s">
        <v>28</v>
      </c>
      <c r="G7" s="66"/>
    </row>
    <row r="8" spans="1:6" ht="28.5">
      <c r="A8" s="28" t="s">
        <v>27</v>
      </c>
      <c r="B8" s="198"/>
      <c r="C8" s="198"/>
      <c r="D8" s="199"/>
      <c r="E8" s="29"/>
      <c r="F8" s="109" t="s">
        <v>221</v>
      </c>
    </row>
    <row r="9" spans="1:5" ht="15.75">
      <c r="A9" s="31"/>
      <c r="B9" s="196"/>
      <c r="C9" s="196"/>
      <c r="D9" s="197"/>
      <c r="E9" s="33"/>
    </row>
    <row r="10" spans="1:5" ht="39.75" customHeight="1" thickBot="1">
      <c r="A10" s="119" t="s">
        <v>0</v>
      </c>
      <c r="B10" s="117" t="s">
        <v>1</v>
      </c>
      <c r="C10" s="118" t="s">
        <v>66</v>
      </c>
      <c r="D10" s="120" t="s">
        <v>2</v>
      </c>
      <c r="E10" s="93"/>
    </row>
    <row r="11" spans="1:6" ht="31.5" thickTop="1">
      <c r="A11" s="31"/>
      <c r="B11" s="29"/>
      <c r="C11" s="32"/>
      <c r="D11" s="101"/>
      <c r="E11" s="32"/>
      <c r="F11" s="127" t="s">
        <v>100</v>
      </c>
    </row>
    <row r="12" spans="1:6" ht="15.75">
      <c r="A12" s="34" t="s">
        <v>3</v>
      </c>
      <c r="B12" s="29"/>
      <c r="C12" s="29"/>
      <c r="D12" s="72"/>
      <c r="E12" s="29"/>
      <c r="F12" s="124"/>
    </row>
    <row r="13" spans="1:6" ht="27" customHeight="1">
      <c r="A13" s="63" t="s">
        <v>36</v>
      </c>
      <c r="B13" s="42"/>
      <c r="C13" s="36"/>
      <c r="D13" s="39"/>
      <c r="E13" s="36"/>
      <c r="F13" s="124"/>
    </row>
    <row r="14" spans="1:7" ht="45" customHeight="1">
      <c r="A14" s="76" t="s">
        <v>184</v>
      </c>
      <c r="B14" s="111">
        <v>12</v>
      </c>
      <c r="C14" s="96">
        <f>4000*30%</f>
        <v>1200</v>
      </c>
      <c r="D14" s="61">
        <f>C14*B14*30%</f>
        <v>4320</v>
      </c>
      <c r="E14" s="58"/>
      <c r="F14" s="186" t="s">
        <v>200</v>
      </c>
      <c r="G14" s="121"/>
    </row>
    <row r="15" spans="1:6" ht="54" customHeight="1">
      <c r="A15" s="76" t="s">
        <v>65</v>
      </c>
      <c r="B15" s="111">
        <v>12</v>
      </c>
      <c r="C15" s="96">
        <v>2500</v>
      </c>
      <c r="D15" s="61">
        <f>C15*B15*100%</f>
        <v>30000</v>
      </c>
      <c r="E15" s="58"/>
      <c r="F15" s="186" t="s">
        <v>86</v>
      </c>
    </row>
    <row r="16" spans="1:6" ht="36.75" customHeight="1">
      <c r="A16" s="76" t="s">
        <v>197</v>
      </c>
      <c r="B16" s="111">
        <v>12</v>
      </c>
      <c r="C16" s="96">
        <f>1800*30%</f>
        <v>540</v>
      </c>
      <c r="D16" s="61">
        <f>C16*B16*50%</f>
        <v>3240</v>
      </c>
      <c r="E16" s="58"/>
      <c r="F16" s="186" t="s">
        <v>88</v>
      </c>
    </row>
    <row r="17" spans="1:6" ht="45.75">
      <c r="A17" s="76" t="s">
        <v>198</v>
      </c>
      <c r="B17" s="111">
        <v>12</v>
      </c>
      <c r="C17" s="96">
        <f>2300*30%</f>
        <v>690</v>
      </c>
      <c r="D17" s="61">
        <f>C17*B17*50%</f>
        <v>4140</v>
      </c>
      <c r="E17" s="58"/>
      <c r="F17" s="186" t="s">
        <v>87</v>
      </c>
    </row>
    <row r="18" spans="1:6" ht="60.75">
      <c r="A18" s="76" t="s">
        <v>62</v>
      </c>
      <c r="B18" s="111">
        <v>12</v>
      </c>
      <c r="C18" s="96">
        <v>2300</v>
      </c>
      <c r="D18" s="61">
        <f>C18*B18*100%</f>
        <v>27600</v>
      </c>
      <c r="E18" s="58"/>
      <c r="F18" s="186" t="s">
        <v>222</v>
      </c>
    </row>
    <row r="19" spans="1:6" ht="16.5">
      <c r="A19" s="141" t="s">
        <v>144</v>
      </c>
      <c r="B19" s="111"/>
      <c r="C19" s="96"/>
      <c r="D19" s="149">
        <f>SUM(D14:D18)</f>
        <v>69300</v>
      </c>
      <c r="E19" s="58"/>
      <c r="F19" s="134"/>
    </row>
    <row r="20" spans="1:6" ht="15.75">
      <c r="A20" s="141"/>
      <c r="B20" s="111"/>
      <c r="C20" s="96"/>
      <c r="D20" s="61"/>
      <c r="E20" s="58"/>
      <c r="F20" s="134"/>
    </row>
    <row r="21" spans="1:6" ht="16.5">
      <c r="A21" s="64" t="s">
        <v>199</v>
      </c>
      <c r="B21" s="111"/>
      <c r="C21" s="96"/>
      <c r="D21" s="61"/>
      <c r="E21" s="58"/>
      <c r="F21" s="134"/>
    </row>
    <row r="22" spans="1:6" ht="75.75">
      <c r="A22" s="75" t="s">
        <v>63</v>
      </c>
      <c r="B22" s="111">
        <f>5*12</f>
        <v>60</v>
      </c>
      <c r="C22" s="96">
        <v>1000</v>
      </c>
      <c r="D22" s="61">
        <f>C22*B22*100%</f>
        <v>60000</v>
      </c>
      <c r="E22" s="58"/>
      <c r="F22" s="186" t="s">
        <v>245</v>
      </c>
    </row>
    <row r="23" spans="1:6" ht="42.75" customHeight="1">
      <c r="A23" s="75" t="s">
        <v>102</v>
      </c>
      <c r="B23" s="111">
        <f>5*12</f>
        <v>60</v>
      </c>
      <c r="C23" s="96">
        <v>600</v>
      </c>
      <c r="D23" s="61">
        <f>C23*B23*100%</f>
        <v>36000</v>
      </c>
      <c r="E23" s="58"/>
      <c r="F23" s="186" t="s">
        <v>101</v>
      </c>
    </row>
    <row r="24" spans="1:6" ht="60.75" customHeight="1">
      <c r="A24" s="75" t="s">
        <v>64</v>
      </c>
      <c r="B24" s="111">
        <f>10*12</f>
        <v>120</v>
      </c>
      <c r="C24" s="96">
        <v>400</v>
      </c>
      <c r="D24" s="61">
        <f>C24*B24*100%</f>
        <v>48000</v>
      </c>
      <c r="E24" s="58"/>
      <c r="F24" s="134" t="s">
        <v>186</v>
      </c>
    </row>
    <row r="25" spans="1:6" ht="105" customHeight="1">
      <c r="A25" s="75" t="s">
        <v>185</v>
      </c>
      <c r="B25" s="192">
        <f>10*75*11</f>
        <v>8250</v>
      </c>
      <c r="C25" s="193">
        <f>10*10</f>
        <v>100</v>
      </c>
      <c r="D25" s="61">
        <f>C25*B25*100%</f>
        <v>825000</v>
      </c>
      <c r="E25" s="58"/>
      <c r="F25" s="185" t="s">
        <v>220</v>
      </c>
    </row>
    <row r="26" spans="1:5" ht="24" customHeight="1">
      <c r="A26" s="141" t="s">
        <v>145</v>
      </c>
      <c r="B26" s="111"/>
      <c r="C26" s="96"/>
      <c r="D26" s="149">
        <f>SUM(D22:D25)</f>
        <v>969000</v>
      </c>
      <c r="E26" s="58"/>
    </row>
    <row r="27" spans="1:5" ht="24" customHeight="1">
      <c r="A27" s="141"/>
      <c r="B27" s="111"/>
      <c r="C27" s="96"/>
      <c r="D27" s="149"/>
      <c r="E27" s="58"/>
    </row>
    <row r="28" spans="1:6" s="25" customFormat="1" ht="30" customHeight="1" thickBot="1">
      <c r="A28" s="73" t="s">
        <v>29</v>
      </c>
      <c r="B28" s="112"/>
      <c r="C28" s="74"/>
      <c r="D28" s="102">
        <f>D26+D19</f>
        <v>1038300</v>
      </c>
      <c r="E28" s="41"/>
      <c r="F28" s="23"/>
    </row>
    <row r="29" spans="1:5" s="25" customFormat="1" ht="16.5" thickTop="1">
      <c r="A29" s="64"/>
      <c r="B29" s="62"/>
      <c r="C29" s="41"/>
      <c r="D29" s="52"/>
      <c r="E29" s="41"/>
    </row>
    <row r="30" spans="1:6" ht="15.75">
      <c r="A30" s="89" t="s">
        <v>22</v>
      </c>
      <c r="B30" s="46"/>
      <c r="C30" s="36"/>
      <c r="D30" s="39"/>
      <c r="E30" s="36"/>
      <c r="F30" s="125" t="s">
        <v>140</v>
      </c>
    </row>
    <row r="31" spans="1:6" ht="30.75">
      <c r="A31" s="140" t="s">
        <v>156</v>
      </c>
      <c r="B31" s="46">
        <v>1</v>
      </c>
      <c r="C31" s="36">
        <f>SUM(C14:C24)</f>
        <v>9230</v>
      </c>
      <c r="D31" s="39">
        <f>B31*C31</f>
        <v>9230</v>
      </c>
      <c r="E31" s="36"/>
      <c r="F31" s="133" t="s">
        <v>223</v>
      </c>
    </row>
    <row r="32" spans="1:6" ht="30.75">
      <c r="A32" s="140" t="s">
        <v>194</v>
      </c>
      <c r="B32" s="46">
        <v>1</v>
      </c>
      <c r="C32" s="36">
        <f>C31*12%</f>
        <v>1107.6</v>
      </c>
      <c r="D32" s="39">
        <f>B32*C32</f>
        <v>1107.6</v>
      </c>
      <c r="E32" s="36"/>
      <c r="F32" s="133" t="s">
        <v>224</v>
      </c>
    </row>
    <row r="33" spans="1:6" ht="30.75">
      <c r="A33" s="140" t="s">
        <v>195</v>
      </c>
      <c r="B33" s="46">
        <v>1</v>
      </c>
      <c r="C33" s="36">
        <f>C31*6%</f>
        <v>553.8</v>
      </c>
      <c r="D33" s="39">
        <f>B33*C33</f>
        <v>553.8</v>
      </c>
      <c r="E33" s="36"/>
      <c r="F33" s="133" t="s">
        <v>225</v>
      </c>
    </row>
    <row r="34" spans="1:6" ht="30.75">
      <c r="A34" s="140" t="s">
        <v>196</v>
      </c>
      <c r="B34" s="46">
        <v>1</v>
      </c>
      <c r="C34" s="36">
        <f>C31*3%</f>
        <v>276.9</v>
      </c>
      <c r="D34" s="39">
        <f>B34*C34</f>
        <v>276.9</v>
      </c>
      <c r="E34" s="36"/>
      <c r="F34" s="133" t="s">
        <v>226</v>
      </c>
    </row>
    <row r="35" spans="1:6" ht="30.75">
      <c r="A35" s="140" t="s">
        <v>193</v>
      </c>
      <c r="B35">
        <v>3</v>
      </c>
      <c r="C35" s="36">
        <v>11500</v>
      </c>
      <c r="D35" s="39">
        <f>B35*C35</f>
        <v>34500</v>
      </c>
      <c r="E35" s="36"/>
      <c r="F35" s="133" t="s">
        <v>227</v>
      </c>
    </row>
    <row r="36" spans="1:6" ht="15.75">
      <c r="A36" s="43" t="s">
        <v>5</v>
      </c>
      <c r="B36" s="48"/>
      <c r="C36" s="36"/>
      <c r="D36" s="103"/>
      <c r="E36" s="94"/>
      <c r="F36" s="84"/>
    </row>
    <row r="37" spans="1:6" s="25" customFormat="1" ht="24.75" customHeight="1" thickBot="1">
      <c r="A37" s="45" t="s">
        <v>6</v>
      </c>
      <c r="B37" s="49"/>
      <c r="C37" s="22"/>
      <c r="D37" s="56">
        <f>SUM(D31:D35)</f>
        <v>45668.3</v>
      </c>
      <c r="E37" s="41"/>
      <c r="F37" s="84"/>
    </row>
    <row r="38" spans="1:5" s="25" customFormat="1" ht="16.5" thickTop="1">
      <c r="A38" s="34"/>
      <c r="B38" s="79"/>
      <c r="C38" s="41"/>
      <c r="D38" s="52"/>
      <c r="E38" s="41"/>
    </row>
    <row r="39" spans="1:6" ht="30.75">
      <c r="A39" s="34" t="s">
        <v>7</v>
      </c>
      <c r="B39" s="50"/>
      <c r="C39" s="36"/>
      <c r="D39" s="39"/>
      <c r="E39" s="36"/>
      <c r="F39" s="127" t="s">
        <v>106</v>
      </c>
    </row>
    <row r="40" spans="1:6" ht="16.5">
      <c r="A40" s="64" t="s">
        <v>246</v>
      </c>
      <c r="B40" s="190">
        <v>20</v>
      </c>
      <c r="C40" s="36">
        <v>400</v>
      </c>
      <c r="D40" s="39">
        <f>B40*C40</f>
        <v>8000</v>
      </c>
      <c r="E40" s="36"/>
      <c r="F40" s="84" t="s">
        <v>107</v>
      </c>
    </row>
    <row r="41" spans="1:5" ht="15.75">
      <c r="A41" s="37"/>
      <c r="B41" s="38"/>
      <c r="C41" s="36"/>
      <c r="D41" s="39"/>
      <c r="E41" s="36"/>
    </row>
    <row r="42" spans="1:5" ht="16.5" thickBot="1">
      <c r="A42" s="45" t="s">
        <v>8</v>
      </c>
      <c r="B42" s="53"/>
      <c r="C42" s="22"/>
      <c r="D42" s="56">
        <f>SUM(D40:D40)</f>
        <v>8000</v>
      </c>
      <c r="E42" s="41"/>
    </row>
    <row r="43" spans="1:6" ht="34.5" thickTop="1">
      <c r="A43" s="34" t="s">
        <v>9</v>
      </c>
      <c r="B43" s="38"/>
      <c r="C43" s="36"/>
      <c r="D43" s="104"/>
      <c r="E43" s="36"/>
      <c r="F43" s="139" t="s">
        <v>139</v>
      </c>
    </row>
    <row r="44" spans="1:8" ht="48">
      <c r="A44" s="75" t="s">
        <v>228</v>
      </c>
      <c r="B44" s="38">
        <v>10</v>
      </c>
      <c r="C44" s="36">
        <v>500</v>
      </c>
      <c r="D44" s="39">
        <f>B44*C44</f>
        <v>5000</v>
      </c>
      <c r="E44" s="36"/>
      <c r="F44" s="153" t="s">
        <v>229</v>
      </c>
      <c r="H44" s="122"/>
    </row>
    <row r="45" spans="1:8" ht="16.5">
      <c r="A45" s="75" t="s">
        <v>30</v>
      </c>
      <c r="B45" s="38">
        <v>12</v>
      </c>
      <c r="C45" s="36">
        <v>500</v>
      </c>
      <c r="D45" s="39">
        <f>B45*C45</f>
        <v>6000</v>
      </c>
      <c r="E45" s="36"/>
      <c r="F45" s="84" t="s">
        <v>230</v>
      </c>
      <c r="H45" s="123"/>
    </row>
    <row r="46" spans="1:6" ht="16.5">
      <c r="A46" s="75" t="s">
        <v>231</v>
      </c>
      <c r="B46" s="38">
        <v>1</v>
      </c>
      <c r="C46" s="36">
        <v>200</v>
      </c>
      <c r="D46" s="39">
        <f>B46*C46</f>
        <v>200</v>
      </c>
      <c r="E46" s="36"/>
      <c r="F46" s="84" t="s">
        <v>141</v>
      </c>
    </row>
    <row r="47" spans="1:5" ht="15.75">
      <c r="A47" s="37"/>
      <c r="B47" s="38"/>
      <c r="C47" s="36"/>
      <c r="D47" s="39"/>
      <c r="E47" s="36"/>
    </row>
    <row r="48" spans="1:5" ht="18.75" thickBot="1">
      <c r="A48" s="170" t="s">
        <v>10</v>
      </c>
      <c r="B48" s="171"/>
      <c r="C48" s="169"/>
      <c r="D48" s="152">
        <f>SUM(D44:D46)</f>
        <v>11200</v>
      </c>
      <c r="E48" s="41"/>
    </row>
    <row r="49" spans="1:6" s="25" customFormat="1" ht="42" customHeight="1" thickTop="1">
      <c r="A49" s="34" t="s">
        <v>31</v>
      </c>
      <c r="B49" s="30"/>
      <c r="C49" s="36"/>
      <c r="D49" s="39"/>
      <c r="E49" s="36"/>
      <c r="F49" s="130" t="s">
        <v>108</v>
      </c>
    </row>
    <row r="50" spans="1:6" s="25" customFormat="1" ht="30.75">
      <c r="A50" s="43" t="s">
        <v>67</v>
      </c>
      <c r="B50" s="38">
        <f>5*5</f>
        <v>25</v>
      </c>
      <c r="C50" s="36">
        <v>120</v>
      </c>
      <c r="D50" s="39">
        <f>B50*C50</f>
        <v>3000</v>
      </c>
      <c r="E50" s="36"/>
      <c r="F50" s="134" t="s">
        <v>68</v>
      </c>
    </row>
    <row r="51" spans="1:6" ht="30.75">
      <c r="A51" s="71" t="s">
        <v>70</v>
      </c>
      <c r="B51" s="30">
        <f>5*5</f>
        <v>25</v>
      </c>
      <c r="C51" s="36">
        <v>100</v>
      </c>
      <c r="D51" s="39">
        <f>B51*C51</f>
        <v>2500</v>
      </c>
      <c r="E51" s="36"/>
      <c r="F51" s="134" t="s">
        <v>69</v>
      </c>
    </row>
    <row r="52" spans="1:6" ht="30.75">
      <c r="A52" s="71" t="s">
        <v>71</v>
      </c>
      <c r="B52" s="30">
        <f>15*5</f>
        <v>75</v>
      </c>
      <c r="C52" s="36">
        <v>1</v>
      </c>
      <c r="D52" s="39">
        <f>B52*C52</f>
        <v>75</v>
      </c>
      <c r="E52" s="41"/>
      <c r="F52" s="134" t="s">
        <v>109</v>
      </c>
    </row>
    <row r="53" spans="1:6" ht="45.75">
      <c r="A53" s="71" t="s">
        <v>72</v>
      </c>
      <c r="B53" s="38">
        <f>2*5</f>
        <v>10</v>
      </c>
      <c r="C53" s="36">
        <v>70</v>
      </c>
      <c r="D53" s="39">
        <f>B53*C53</f>
        <v>700</v>
      </c>
      <c r="E53" s="95"/>
      <c r="F53" s="134" t="s">
        <v>89</v>
      </c>
    </row>
    <row r="54" spans="1:6" ht="45.75">
      <c r="A54" s="71" t="s">
        <v>103</v>
      </c>
      <c r="B54" s="38">
        <f>2*5</f>
        <v>10</v>
      </c>
      <c r="C54" s="36">
        <v>200</v>
      </c>
      <c r="D54" s="39">
        <f>B54*C54</f>
        <v>2000</v>
      </c>
      <c r="E54" s="95"/>
      <c r="F54" s="134" t="s">
        <v>110</v>
      </c>
    </row>
    <row r="55" spans="1:6" ht="15" customHeight="1">
      <c r="A55" s="35"/>
      <c r="B55" s="51"/>
      <c r="C55" s="41"/>
      <c r="D55" s="150"/>
      <c r="E55" s="95"/>
      <c r="F55" s="83"/>
    </row>
    <row r="56" spans="1:9" ht="36" customHeight="1" thickBot="1">
      <c r="A56" s="45" t="s">
        <v>32</v>
      </c>
      <c r="B56" s="54"/>
      <c r="C56" s="22"/>
      <c r="D56" s="56">
        <f>SUM(D50:D54)</f>
        <v>8275</v>
      </c>
      <c r="E56" s="41"/>
      <c r="F56" s="29"/>
      <c r="G56" s="29"/>
      <c r="H56" s="29"/>
      <c r="I56" s="29"/>
    </row>
    <row r="57" spans="1:9" ht="16.5" thickTop="1">
      <c r="A57" s="34"/>
      <c r="B57" s="47"/>
      <c r="C57" s="41"/>
      <c r="D57" s="52"/>
      <c r="E57" s="41"/>
      <c r="F57" s="29"/>
      <c r="G57" s="29"/>
      <c r="H57" s="29"/>
      <c r="I57" s="29"/>
    </row>
    <row r="58" spans="1:9" s="60" customFormat="1" ht="15.75">
      <c r="A58" s="77" t="s">
        <v>148</v>
      </c>
      <c r="B58" s="113"/>
      <c r="C58" s="97"/>
      <c r="D58" s="105"/>
      <c r="E58" s="97"/>
      <c r="F58" s="97"/>
      <c r="G58" s="97"/>
      <c r="H58" s="97"/>
      <c r="I58" s="97"/>
    </row>
    <row r="59" spans="1:9" s="60" customFormat="1" ht="30.75">
      <c r="A59" s="78" t="s">
        <v>36</v>
      </c>
      <c r="B59" s="113"/>
      <c r="C59" s="97"/>
      <c r="D59" s="105"/>
      <c r="E59" s="97"/>
      <c r="F59" s="129" t="s">
        <v>111</v>
      </c>
      <c r="G59" s="97"/>
      <c r="H59" s="97"/>
      <c r="I59" s="97"/>
    </row>
    <row r="60" spans="1:9" s="60" customFormat="1" ht="30.75">
      <c r="A60" s="57" t="s">
        <v>161</v>
      </c>
      <c r="B60" s="114">
        <v>12</v>
      </c>
      <c r="C60" s="98">
        <v>200</v>
      </c>
      <c r="D60" s="105">
        <f>(B60*C60)*20%</f>
        <v>480</v>
      </c>
      <c r="E60" s="97"/>
      <c r="F60" s="133" t="s">
        <v>90</v>
      </c>
      <c r="G60" s="97"/>
      <c r="H60" s="96"/>
      <c r="I60" s="97"/>
    </row>
    <row r="61" spans="1:9" s="60" customFormat="1" ht="45.75">
      <c r="A61" s="57" t="s">
        <v>162</v>
      </c>
      <c r="B61" s="114">
        <v>12</v>
      </c>
      <c r="C61" s="97">
        <v>100</v>
      </c>
      <c r="D61" s="105">
        <f aca="true" t="shared" si="0" ref="D61:D67">(B61*C61)*20%</f>
        <v>240</v>
      </c>
      <c r="E61" s="97"/>
      <c r="F61" s="133" t="s">
        <v>91</v>
      </c>
      <c r="G61" s="97"/>
      <c r="H61" s="96"/>
      <c r="I61" s="97"/>
    </row>
    <row r="62" spans="1:9" s="60" customFormat="1" ht="30.75">
      <c r="A62" s="68" t="s">
        <v>163</v>
      </c>
      <c r="B62" s="114">
        <v>12</v>
      </c>
      <c r="C62" s="97">
        <v>120</v>
      </c>
      <c r="D62" s="105">
        <f t="shared" si="0"/>
        <v>288</v>
      </c>
      <c r="E62" s="97"/>
      <c r="F62" s="133" t="s">
        <v>112</v>
      </c>
      <c r="G62" s="97"/>
      <c r="H62" s="96"/>
      <c r="I62" s="97"/>
    </row>
    <row r="63" spans="1:9" s="60" customFormat="1" ht="30.75">
      <c r="A63" s="68" t="s">
        <v>164</v>
      </c>
      <c r="B63" s="114">
        <v>12</v>
      </c>
      <c r="C63" s="29">
        <v>50</v>
      </c>
      <c r="D63" s="105">
        <f t="shared" si="0"/>
        <v>120</v>
      </c>
      <c r="E63" s="97"/>
      <c r="F63" s="133" t="s">
        <v>92</v>
      </c>
      <c r="G63" s="97"/>
      <c r="H63" s="96"/>
      <c r="I63" s="97"/>
    </row>
    <row r="64" spans="1:9" s="60" customFormat="1" ht="30.75">
      <c r="A64" s="59" t="s">
        <v>165</v>
      </c>
      <c r="B64" s="114">
        <v>12</v>
      </c>
      <c r="C64" s="98">
        <v>100</v>
      </c>
      <c r="D64" s="105">
        <f t="shared" si="0"/>
        <v>240</v>
      </c>
      <c r="E64" s="97"/>
      <c r="F64" s="133" t="s">
        <v>73</v>
      </c>
      <c r="G64" s="97"/>
      <c r="H64" s="96"/>
      <c r="I64" s="97"/>
    </row>
    <row r="65" spans="1:9" s="60" customFormat="1" ht="30.75">
      <c r="A65" s="57" t="s">
        <v>160</v>
      </c>
      <c r="B65" s="114">
        <v>12</v>
      </c>
      <c r="C65" s="98">
        <v>75</v>
      </c>
      <c r="D65" s="105">
        <f t="shared" si="0"/>
        <v>180</v>
      </c>
      <c r="E65" s="97"/>
      <c r="F65" s="133" t="s">
        <v>93</v>
      </c>
      <c r="G65" s="97"/>
      <c r="I65" s="97"/>
    </row>
    <row r="66" spans="1:9" s="60" customFormat="1" ht="30.75">
      <c r="A66" s="57" t="s">
        <v>159</v>
      </c>
      <c r="B66" s="114">
        <v>1</v>
      </c>
      <c r="C66" s="98">
        <v>800</v>
      </c>
      <c r="D66" s="105">
        <f t="shared" si="0"/>
        <v>160</v>
      </c>
      <c r="E66" s="97"/>
      <c r="F66" s="133" t="s">
        <v>94</v>
      </c>
      <c r="G66" s="97"/>
      <c r="H66" s="96"/>
      <c r="I66" s="97"/>
    </row>
    <row r="67" spans="1:9" s="60" customFormat="1" ht="30.75">
      <c r="A67" s="57" t="s">
        <v>158</v>
      </c>
      <c r="B67" s="114">
        <v>12</v>
      </c>
      <c r="C67" s="98">
        <v>70</v>
      </c>
      <c r="D67" s="105">
        <f t="shared" si="0"/>
        <v>168</v>
      </c>
      <c r="E67" s="97"/>
      <c r="F67" s="133" t="s">
        <v>95</v>
      </c>
      <c r="G67" s="97"/>
      <c r="H67" s="96"/>
      <c r="I67" s="97"/>
    </row>
    <row r="68" spans="1:9" s="60" customFormat="1" ht="16.5">
      <c r="A68" s="141" t="s">
        <v>167</v>
      </c>
      <c r="B68" s="114"/>
      <c r="C68" s="98"/>
      <c r="D68" s="154">
        <f>SUM(D60:D67)</f>
        <v>1876</v>
      </c>
      <c r="E68" s="97"/>
      <c r="F68" s="133"/>
      <c r="G68" s="97"/>
      <c r="H68" s="96"/>
      <c r="I68" s="97"/>
    </row>
    <row r="69" spans="1:6" ht="15.75">
      <c r="A69" s="78" t="s">
        <v>37</v>
      </c>
      <c r="B69" s="30"/>
      <c r="C69" s="36"/>
      <c r="D69" s="105"/>
      <c r="E69" s="36"/>
      <c r="F69" s="133"/>
    </row>
    <row r="70" spans="1:6" ht="30.75">
      <c r="A70" s="57" t="s">
        <v>33</v>
      </c>
      <c r="B70" s="30">
        <f aca="true" t="shared" si="1" ref="B70:B75">12*5</f>
        <v>60</v>
      </c>
      <c r="C70" s="36">
        <v>50</v>
      </c>
      <c r="D70" s="105">
        <f aca="true" t="shared" si="2" ref="D70:D75">B70*C70</f>
        <v>3000</v>
      </c>
      <c r="E70" s="36"/>
      <c r="F70" s="133" t="s">
        <v>74</v>
      </c>
    </row>
    <row r="71" spans="1:6" ht="30.75">
      <c r="A71" s="57" t="s">
        <v>34</v>
      </c>
      <c r="B71" s="30">
        <f t="shared" si="1"/>
        <v>60</v>
      </c>
      <c r="C71" s="36">
        <v>100</v>
      </c>
      <c r="D71" s="105">
        <f t="shared" si="2"/>
        <v>6000</v>
      </c>
      <c r="E71" s="36"/>
      <c r="F71" s="133" t="s">
        <v>75</v>
      </c>
    </row>
    <row r="72" spans="1:6" ht="30.75">
      <c r="A72" s="68" t="s">
        <v>11</v>
      </c>
      <c r="B72" s="30">
        <f t="shared" si="1"/>
        <v>60</v>
      </c>
      <c r="C72" s="36">
        <v>100</v>
      </c>
      <c r="D72" s="105">
        <f t="shared" si="2"/>
        <v>6000</v>
      </c>
      <c r="E72" s="36"/>
      <c r="F72" s="133" t="s">
        <v>76</v>
      </c>
    </row>
    <row r="73" spans="1:6" ht="30.75">
      <c r="A73" s="59" t="s">
        <v>96</v>
      </c>
      <c r="B73" s="30">
        <f t="shared" si="1"/>
        <v>60</v>
      </c>
      <c r="C73" s="36">
        <v>200</v>
      </c>
      <c r="D73" s="105">
        <f t="shared" si="2"/>
        <v>12000</v>
      </c>
      <c r="E73" s="36"/>
      <c r="F73" s="133" t="s">
        <v>113</v>
      </c>
    </row>
    <row r="74" spans="1:6" ht="30.75">
      <c r="A74" s="57" t="s">
        <v>35</v>
      </c>
      <c r="B74" s="30">
        <f t="shared" si="1"/>
        <v>60</v>
      </c>
      <c r="C74" s="36">
        <v>20</v>
      </c>
      <c r="D74" s="105">
        <f t="shared" si="2"/>
        <v>1200</v>
      </c>
      <c r="E74" s="36"/>
      <c r="F74" s="133" t="s">
        <v>166</v>
      </c>
    </row>
    <row r="75" spans="1:6" ht="30.75">
      <c r="A75" s="143" t="s">
        <v>157</v>
      </c>
      <c r="B75" s="30">
        <f t="shared" si="1"/>
        <v>60</v>
      </c>
      <c r="C75" s="36">
        <v>30</v>
      </c>
      <c r="D75" s="105">
        <f t="shared" si="2"/>
        <v>1800</v>
      </c>
      <c r="E75" s="36"/>
      <c r="F75" s="133" t="s">
        <v>114</v>
      </c>
    </row>
    <row r="76" spans="1:6" ht="16.5">
      <c r="A76" s="141" t="s">
        <v>168</v>
      </c>
      <c r="B76" s="30"/>
      <c r="C76" s="36"/>
      <c r="D76" s="107">
        <f>SUM(D70:D75)</f>
        <v>30000</v>
      </c>
      <c r="E76" s="36"/>
      <c r="F76" s="131"/>
    </row>
    <row r="77" spans="1:6" ht="15.75">
      <c r="A77" s="182"/>
      <c r="B77" s="30"/>
      <c r="C77" s="36"/>
      <c r="D77" s="40"/>
      <c r="E77" s="36"/>
      <c r="F77" s="131"/>
    </row>
    <row r="78" spans="1:6" ht="18.75" thickBot="1">
      <c r="A78" s="165" t="s">
        <v>38</v>
      </c>
      <c r="B78" s="166"/>
      <c r="C78" s="167"/>
      <c r="D78" s="168">
        <f>SUM(D60:D74)</f>
        <v>31952</v>
      </c>
      <c r="E78" s="36"/>
      <c r="F78" s="84"/>
    </row>
    <row r="79" spans="1:5" ht="16.5" thickTop="1">
      <c r="A79" s="67"/>
      <c r="B79" s="30"/>
      <c r="C79" s="36"/>
      <c r="D79" s="39"/>
      <c r="E79" s="36"/>
    </row>
    <row r="80" spans="1:6" ht="15.75">
      <c r="A80" s="34" t="s">
        <v>104</v>
      </c>
      <c r="B80" s="30"/>
      <c r="C80" s="36"/>
      <c r="D80" s="39"/>
      <c r="E80" s="36"/>
      <c r="F80" s="84"/>
    </row>
    <row r="81" spans="1:6" ht="30.75">
      <c r="A81" s="44" t="s">
        <v>39</v>
      </c>
      <c r="B81" s="30"/>
      <c r="C81" s="36"/>
      <c r="D81" s="39"/>
      <c r="E81" s="36"/>
      <c r="F81" s="128" t="s">
        <v>115</v>
      </c>
    </row>
    <row r="82" spans="1:5" ht="15.75">
      <c r="A82" s="81" t="s">
        <v>97</v>
      </c>
      <c r="B82" s="30"/>
      <c r="C82" s="36"/>
      <c r="D82" s="39"/>
      <c r="E82" s="36"/>
    </row>
    <row r="83" spans="1:6" ht="15.75">
      <c r="A83" s="71" t="s">
        <v>169</v>
      </c>
      <c r="B83" s="30">
        <f>2*2</f>
        <v>4</v>
      </c>
      <c r="C83" s="36">
        <v>20</v>
      </c>
      <c r="D83" s="39">
        <f>B83*C83</f>
        <v>80</v>
      </c>
      <c r="E83" s="36"/>
      <c r="F83" s="133" t="s">
        <v>77</v>
      </c>
    </row>
    <row r="84" spans="1:6" ht="30.75">
      <c r="A84" s="71" t="s">
        <v>232</v>
      </c>
      <c r="B84" s="30">
        <f>2*2*20</f>
        <v>80</v>
      </c>
      <c r="C84" s="142">
        <v>20</v>
      </c>
      <c r="D84" s="39">
        <f>B84*C84</f>
        <v>1600</v>
      </c>
      <c r="E84" s="36"/>
      <c r="F84" s="133" t="s">
        <v>79</v>
      </c>
    </row>
    <row r="85" spans="1:6" ht="30.75">
      <c r="A85" s="71" t="s">
        <v>233</v>
      </c>
      <c r="B85" s="30">
        <f>2*2*20</f>
        <v>80</v>
      </c>
      <c r="C85" s="36">
        <v>15</v>
      </c>
      <c r="D85" s="39">
        <f>B85*C85</f>
        <v>1200</v>
      </c>
      <c r="E85" s="36"/>
      <c r="F85" s="134" t="s">
        <v>116</v>
      </c>
    </row>
    <row r="86" spans="1:6" ht="30.75">
      <c r="A86" s="71" t="s">
        <v>170</v>
      </c>
      <c r="B86" s="30">
        <f>2*2</f>
        <v>4</v>
      </c>
      <c r="C86" s="36">
        <v>50</v>
      </c>
      <c r="D86" s="39">
        <f>B86*C86</f>
        <v>200</v>
      </c>
      <c r="E86" s="36"/>
      <c r="F86" s="134" t="s">
        <v>53</v>
      </c>
    </row>
    <row r="87" spans="1:6" ht="30.75">
      <c r="A87" s="81" t="s">
        <v>40</v>
      </c>
      <c r="B87" s="30"/>
      <c r="C87" s="36"/>
      <c r="D87" s="39"/>
      <c r="E87" s="36"/>
      <c r="F87" s="128" t="s">
        <v>115</v>
      </c>
    </row>
    <row r="88" spans="1:6" ht="15.75">
      <c r="A88" s="71" t="s">
        <v>169</v>
      </c>
      <c r="B88" s="30">
        <f>2*2</f>
        <v>4</v>
      </c>
      <c r="C88" s="36">
        <v>20</v>
      </c>
      <c r="D88" s="39">
        <f>B88*C88</f>
        <v>80</v>
      </c>
      <c r="E88" s="36"/>
      <c r="F88" s="133" t="s">
        <v>77</v>
      </c>
    </row>
    <row r="89" spans="1:6" ht="30.75">
      <c r="A89" s="71" t="s">
        <v>232</v>
      </c>
      <c r="B89" s="30">
        <f>2*2*20</f>
        <v>80</v>
      </c>
      <c r="C89" s="142">
        <v>10</v>
      </c>
      <c r="D89" s="39">
        <f>B89*C89</f>
        <v>800</v>
      </c>
      <c r="E89" s="36"/>
      <c r="F89" s="133" t="s">
        <v>78</v>
      </c>
    </row>
    <row r="90" spans="1:6" ht="30.75">
      <c r="A90" s="71" t="s">
        <v>233</v>
      </c>
      <c r="B90" s="30">
        <f>2*2*20</f>
        <v>80</v>
      </c>
      <c r="C90" s="36">
        <v>15</v>
      </c>
      <c r="D90" s="39">
        <f>B90*C90</f>
        <v>1200</v>
      </c>
      <c r="E90" s="36"/>
      <c r="F90" s="134" t="s">
        <v>116</v>
      </c>
    </row>
    <row r="91" spans="1:6" ht="30.75">
      <c r="A91" s="71" t="s">
        <v>170</v>
      </c>
      <c r="B91" s="30">
        <f>2*2</f>
        <v>4</v>
      </c>
      <c r="C91" s="36">
        <v>50</v>
      </c>
      <c r="D91" s="39">
        <f>B91*C91</f>
        <v>200</v>
      </c>
      <c r="E91" s="36"/>
      <c r="F91" s="134" t="s">
        <v>53</v>
      </c>
    </row>
    <row r="92" spans="1:5" ht="15.75">
      <c r="A92" s="155" t="s">
        <v>41</v>
      </c>
      <c r="B92" s="30"/>
      <c r="C92" s="36"/>
      <c r="D92" s="52">
        <f>SUM(D83:D91)</f>
        <v>5360</v>
      </c>
      <c r="E92" s="36"/>
    </row>
    <row r="93" spans="1:5" ht="15.75">
      <c r="A93" s="40"/>
      <c r="B93" s="30"/>
      <c r="C93" s="36"/>
      <c r="D93" s="39"/>
      <c r="E93" s="36"/>
    </row>
    <row r="94" spans="1:6" ht="60.75">
      <c r="A94" s="34" t="s">
        <v>46</v>
      </c>
      <c r="B94" s="30"/>
      <c r="C94" s="36"/>
      <c r="D94" s="39"/>
      <c r="E94" s="36"/>
      <c r="F94" s="126" t="s">
        <v>234</v>
      </c>
    </row>
    <row r="95" spans="1:6" ht="15.75">
      <c r="A95" s="34"/>
      <c r="B95" s="30"/>
      <c r="C95" s="36"/>
      <c r="D95" s="39"/>
      <c r="E95" s="36"/>
      <c r="F95" s="138"/>
    </row>
    <row r="96" spans="1:6" ht="30.75">
      <c r="A96" s="80" t="s">
        <v>50</v>
      </c>
      <c r="B96" s="30"/>
      <c r="C96" s="36"/>
      <c r="D96" s="39"/>
      <c r="E96" s="36"/>
      <c r="F96" s="127" t="s">
        <v>142</v>
      </c>
    </row>
    <row r="97" spans="1:6" ht="15.75">
      <c r="A97" s="71" t="s">
        <v>42</v>
      </c>
      <c r="B97" s="30">
        <v>1</v>
      </c>
      <c r="C97" s="36">
        <v>2000</v>
      </c>
      <c r="D97" s="39">
        <f>B97*C97</f>
        <v>2000</v>
      </c>
      <c r="E97" s="36"/>
      <c r="F97" s="133" t="s">
        <v>117</v>
      </c>
    </row>
    <row r="98" spans="1:6" ht="30.75">
      <c r="A98" s="71" t="s">
        <v>47</v>
      </c>
      <c r="B98" s="30">
        <v>1</v>
      </c>
      <c r="C98" s="36">
        <v>1000</v>
      </c>
      <c r="D98" s="39">
        <f>B98*C98</f>
        <v>1000</v>
      </c>
      <c r="E98" s="36"/>
      <c r="F98" s="133" t="s">
        <v>118</v>
      </c>
    </row>
    <row r="99" spans="1:5" ht="15.75">
      <c r="A99" s="71"/>
      <c r="B99" s="30"/>
      <c r="C99" s="36"/>
      <c r="D99" s="52">
        <f>SUM(D97:D98)</f>
        <v>3000</v>
      </c>
      <c r="E99" s="36"/>
    </row>
    <row r="100" spans="1:6" ht="45.75">
      <c r="A100" s="80" t="s">
        <v>254</v>
      </c>
      <c r="B100" s="30"/>
      <c r="C100" s="36"/>
      <c r="D100" s="39"/>
      <c r="E100" s="36"/>
      <c r="F100" s="127" t="s">
        <v>125</v>
      </c>
    </row>
    <row r="101" spans="1:6" ht="15.75">
      <c r="A101" s="71" t="s">
        <v>235</v>
      </c>
      <c r="B101" s="30">
        <v>1</v>
      </c>
      <c r="C101" s="36">
        <v>1000</v>
      </c>
      <c r="D101" s="39">
        <f>B101*C101</f>
        <v>1000</v>
      </c>
      <c r="E101" s="36"/>
      <c r="F101" s="133" t="s">
        <v>119</v>
      </c>
    </row>
    <row r="102" spans="1:6" ht="15.75">
      <c r="A102" s="71" t="s">
        <v>171</v>
      </c>
      <c r="B102" s="30">
        <v>1</v>
      </c>
      <c r="C102" s="36">
        <v>1200</v>
      </c>
      <c r="D102" s="39">
        <f aca="true" t="shared" si="3" ref="D102:D153">B102*C102</f>
        <v>1200</v>
      </c>
      <c r="E102" s="36"/>
      <c r="F102" s="133" t="s">
        <v>120</v>
      </c>
    </row>
    <row r="103" spans="1:6" ht="15.75">
      <c r="A103" s="71" t="s">
        <v>172</v>
      </c>
      <c r="B103" s="30">
        <v>3</v>
      </c>
      <c r="C103" s="36">
        <v>1000</v>
      </c>
      <c r="D103" s="39">
        <f t="shared" si="3"/>
        <v>3000</v>
      </c>
      <c r="E103" s="36"/>
      <c r="F103" s="133" t="s">
        <v>121</v>
      </c>
    </row>
    <row r="104" spans="1:6" ht="15.75">
      <c r="A104" s="71" t="s">
        <v>178</v>
      </c>
      <c r="B104" s="30">
        <v>3</v>
      </c>
      <c r="C104" s="36">
        <v>120</v>
      </c>
      <c r="D104" s="39">
        <f t="shared" si="3"/>
        <v>360</v>
      </c>
      <c r="E104" s="36"/>
      <c r="F104" s="133" t="s">
        <v>98</v>
      </c>
    </row>
    <row r="105" spans="1:6" ht="30.75">
      <c r="A105" s="71" t="s">
        <v>179</v>
      </c>
      <c r="B105" s="189">
        <f>1*7*12</f>
        <v>84</v>
      </c>
      <c r="C105" s="191">
        <v>100</v>
      </c>
      <c r="D105" s="39">
        <f t="shared" si="3"/>
        <v>8400</v>
      </c>
      <c r="E105" s="36"/>
      <c r="F105" s="133" t="s">
        <v>123</v>
      </c>
    </row>
    <row r="106" spans="1:6" ht="30.75">
      <c r="A106" s="71" t="s">
        <v>180</v>
      </c>
      <c r="B106" s="189">
        <f>1*7*12*4</f>
        <v>336</v>
      </c>
      <c r="C106" s="191">
        <v>30</v>
      </c>
      <c r="D106" s="39">
        <f t="shared" si="3"/>
        <v>10080</v>
      </c>
      <c r="E106" s="36"/>
      <c r="F106" s="133" t="s">
        <v>124</v>
      </c>
    </row>
    <row r="107" spans="1:5" ht="15.75">
      <c r="A107" s="82"/>
      <c r="B107" s="30"/>
      <c r="C107" s="36"/>
      <c r="D107" s="52">
        <f>SUM(D101:D106)</f>
        <v>24040</v>
      </c>
      <c r="E107" s="36"/>
    </row>
    <row r="108" spans="1:5" ht="15.75">
      <c r="A108" s="80" t="s">
        <v>44</v>
      </c>
      <c r="B108" s="30"/>
      <c r="C108" s="36"/>
      <c r="D108" s="39"/>
      <c r="E108" s="36"/>
    </row>
    <row r="109" spans="1:6" ht="15.75">
      <c r="A109" s="71" t="s">
        <v>236</v>
      </c>
      <c r="B109" s="30">
        <v>1</v>
      </c>
      <c r="C109" s="36">
        <v>1000</v>
      </c>
      <c r="D109" s="39">
        <f t="shared" si="3"/>
        <v>1000</v>
      </c>
      <c r="E109" s="36"/>
      <c r="F109" s="133" t="s">
        <v>126</v>
      </c>
    </row>
    <row r="110" spans="1:6" ht="15.75">
      <c r="A110" s="71" t="s">
        <v>171</v>
      </c>
      <c r="B110" s="30">
        <v>1</v>
      </c>
      <c r="C110" s="36">
        <v>1000</v>
      </c>
      <c r="D110" s="39">
        <f t="shared" si="3"/>
        <v>1000</v>
      </c>
      <c r="E110" s="36"/>
      <c r="F110" s="133" t="s">
        <v>127</v>
      </c>
    </row>
    <row r="111" spans="1:6" ht="30.75">
      <c r="A111" s="71" t="s">
        <v>173</v>
      </c>
      <c r="B111" s="30">
        <v>1</v>
      </c>
      <c r="C111" s="36">
        <v>1000</v>
      </c>
      <c r="D111" s="39">
        <f t="shared" si="3"/>
        <v>1000</v>
      </c>
      <c r="E111" s="36"/>
      <c r="F111" s="133" t="s">
        <v>122</v>
      </c>
    </row>
    <row r="112" spans="1:6" ht="30.75">
      <c r="A112" s="71" t="s">
        <v>178</v>
      </c>
      <c r="B112" s="30">
        <v>3</v>
      </c>
      <c r="C112" s="36">
        <v>250</v>
      </c>
      <c r="D112" s="39">
        <f t="shared" si="3"/>
        <v>750</v>
      </c>
      <c r="E112" s="36"/>
      <c r="F112" s="133" t="s">
        <v>128</v>
      </c>
    </row>
    <row r="113" spans="1:6" ht="30.75">
      <c r="A113" s="71" t="s">
        <v>179</v>
      </c>
      <c r="B113" s="30">
        <f>1*1</f>
        <v>1</v>
      </c>
      <c r="C113" s="36">
        <v>1500</v>
      </c>
      <c r="D113" s="39">
        <f t="shared" si="3"/>
        <v>1500</v>
      </c>
      <c r="E113" s="36"/>
      <c r="F113" s="133" t="s">
        <v>129</v>
      </c>
    </row>
    <row r="114" spans="1:6" ht="30.75">
      <c r="A114" s="71" t="s">
        <v>180</v>
      </c>
      <c r="B114" s="30">
        <f>1*4</f>
        <v>4</v>
      </c>
      <c r="C114" s="36">
        <v>300</v>
      </c>
      <c r="D114" s="39">
        <f t="shared" si="3"/>
        <v>1200</v>
      </c>
      <c r="E114" s="36"/>
      <c r="F114" s="133" t="s">
        <v>130</v>
      </c>
    </row>
    <row r="115" spans="1:5" ht="15.75">
      <c r="A115" s="67"/>
      <c r="B115" s="30"/>
      <c r="C115" s="36"/>
      <c r="D115" s="52">
        <f>SUM(D109:D114)</f>
        <v>6450</v>
      </c>
      <c r="E115" s="36"/>
    </row>
    <row r="116" spans="1:6" ht="30.75">
      <c r="A116" s="80" t="s">
        <v>177</v>
      </c>
      <c r="B116" s="30"/>
      <c r="C116" s="36"/>
      <c r="D116" s="39"/>
      <c r="E116" s="36"/>
      <c r="F116" s="127" t="s">
        <v>131</v>
      </c>
    </row>
    <row r="117" spans="1:6" ht="30.75">
      <c r="A117" s="71" t="s">
        <v>45</v>
      </c>
      <c r="B117" s="30">
        <v>1</v>
      </c>
      <c r="C117" s="36">
        <v>1000</v>
      </c>
      <c r="D117" s="39">
        <f t="shared" si="3"/>
        <v>1000</v>
      </c>
      <c r="E117" s="36"/>
      <c r="F117" s="133" t="s">
        <v>134</v>
      </c>
    </row>
    <row r="118" spans="1:6" ht="30.75">
      <c r="A118" s="71" t="s">
        <v>47</v>
      </c>
      <c r="B118" s="30">
        <v>1</v>
      </c>
      <c r="C118" s="36">
        <v>1000</v>
      </c>
      <c r="D118" s="39">
        <f t="shared" si="3"/>
        <v>1000</v>
      </c>
      <c r="E118" s="36"/>
      <c r="F118" s="133" t="s">
        <v>80</v>
      </c>
    </row>
    <row r="119" spans="1:6" ht="30.75">
      <c r="A119" s="71" t="s">
        <v>182</v>
      </c>
      <c r="B119" s="30">
        <v>3</v>
      </c>
      <c r="C119" s="36">
        <v>120</v>
      </c>
      <c r="D119" s="39">
        <f t="shared" si="3"/>
        <v>360</v>
      </c>
      <c r="E119" s="36"/>
      <c r="F119" s="133" t="s">
        <v>132</v>
      </c>
    </row>
    <row r="120" spans="1:6" ht="45.75">
      <c r="A120" s="71" t="s">
        <v>181</v>
      </c>
      <c r="B120" s="30">
        <v>1</v>
      </c>
      <c r="C120" s="36">
        <v>5000</v>
      </c>
      <c r="D120" s="39">
        <f t="shared" si="3"/>
        <v>5000</v>
      </c>
      <c r="E120" s="36"/>
      <c r="F120" s="133" t="s">
        <v>211</v>
      </c>
    </row>
    <row r="121" spans="2:5" ht="15.75">
      <c r="B121" s="30"/>
      <c r="C121" s="36"/>
      <c r="D121" s="52">
        <f>SUM(D117:D120)</f>
        <v>7360</v>
      </c>
      <c r="E121" s="36"/>
    </row>
    <row r="122" spans="1:6" ht="15.75">
      <c r="A122" s="80" t="s">
        <v>175</v>
      </c>
      <c r="B122" s="30"/>
      <c r="C122" s="36"/>
      <c r="D122" s="39"/>
      <c r="E122" s="36"/>
      <c r="F122" s="127" t="s">
        <v>133</v>
      </c>
    </row>
    <row r="123" spans="1:6" ht="15.75">
      <c r="A123" s="71" t="s">
        <v>81</v>
      </c>
      <c r="B123" s="30">
        <v>1</v>
      </c>
      <c r="C123" s="36">
        <v>1000</v>
      </c>
      <c r="D123" s="39">
        <f t="shared" si="3"/>
        <v>1000</v>
      </c>
      <c r="E123" s="36"/>
      <c r="F123" s="133" t="s">
        <v>212</v>
      </c>
    </row>
    <row r="124" spans="1:6" ht="30.75">
      <c r="A124" s="71" t="s">
        <v>47</v>
      </c>
      <c r="B124" s="30">
        <v>1</v>
      </c>
      <c r="C124" s="36">
        <v>500</v>
      </c>
      <c r="D124" s="39">
        <f t="shared" si="3"/>
        <v>500</v>
      </c>
      <c r="E124" s="36"/>
      <c r="F124" s="133" t="s">
        <v>213</v>
      </c>
    </row>
    <row r="125" spans="1:6" ht="15.75">
      <c r="A125" s="71" t="s">
        <v>182</v>
      </c>
      <c r="B125" s="30">
        <f>2*3</f>
        <v>6</v>
      </c>
      <c r="C125" s="36">
        <v>50</v>
      </c>
      <c r="D125" s="39">
        <f t="shared" si="3"/>
        <v>300</v>
      </c>
      <c r="E125" s="36"/>
      <c r="F125" s="133" t="s">
        <v>155</v>
      </c>
    </row>
    <row r="126" spans="1:6" ht="15.75">
      <c r="A126" s="71" t="s">
        <v>183</v>
      </c>
      <c r="B126" s="30">
        <f>5000*2</f>
        <v>10000</v>
      </c>
      <c r="C126" s="157">
        <v>0.15</v>
      </c>
      <c r="D126" s="39">
        <f t="shared" si="3"/>
        <v>1500</v>
      </c>
      <c r="E126" s="36"/>
      <c r="F126" s="133" t="s">
        <v>135</v>
      </c>
    </row>
    <row r="127" spans="1:6" ht="15.75">
      <c r="A127" s="82"/>
      <c r="B127" s="30"/>
      <c r="C127" s="36"/>
      <c r="D127" s="52">
        <f>SUM(D123:D126)</f>
        <v>3300</v>
      </c>
      <c r="E127" s="36"/>
      <c r="F127" s="131"/>
    </row>
    <row r="128" spans="1:6" ht="15.75">
      <c r="A128" s="80" t="s">
        <v>176</v>
      </c>
      <c r="B128" s="30"/>
      <c r="C128" s="36"/>
      <c r="D128" s="39"/>
      <c r="E128" s="36"/>
      <c r="F128" s="127" t="s">
        <v>133</v>
      </c>
    </row>
    <row r="129" spans="1:6" ht="30.75">
      <c r="A129" s="71" t="s">
        <v>42</v>
      </c>
      <c r="B129" s="30">
        <v>1</v>
      </c>
      <c r="C129" s="36">
        <v>1000</v>
      </c>
      <c r="D129" s="39">
        <f t="shared" si="3"/>
        <v>1000</v>
      </c>
      <c r="E129" s="36"/>
      <c r="F129" s="133" t="s">
        <v>214</v>
      </c>
    </row>
    <row r="130" spans="1:6" ht="30.75">
      <c r="A130" s="71" t="s">
        <v>47</v>
      </c>
      <c r="B130" s="30">
        <v>1</v>
      </c>
      <c r="C130" s="36">
        <v>500</v>
      </c>
      <c r="D130" s="39">
        <f t="shared" si="3"/>
        <v>500</v>
      </c>
      <c r="E130" s="36"/>
      <c r="F130" s="133" t="s">
        <v>215</v>
      </c>
    </row>
    <row r="131" spans="1:6" ht="30.75">
      <c r="A131" s="71" t="s">
        <v>182</v>
      </c>
      <c r="B131" s="30">
        <v>3</v>
      </c>
      <c r="C131" s="36">
        <v>50</v>
      </c>
      <c r="D131" s="39">
        <f t="shared" si="3"/>
        <v>150</v>
      </c>
      <c r="E131" s="36"/>
      <c r="F131" s="133" t="s">
        <v>216</v>
      </c>
    </row>
    <row r="132" spans="1:6" ht="30.75">
      <c r="A132" s="71" t="s">
        <v>82</v>
      </c>
      <c r="B132" s="30">
        <v>20000</v>
      </c>
      <c r="C132" s="157">
        <v>0.1</v>
      </c>
      <c r="D132" s="39">
        <f t="shared" si="3"/>
        <v>2000</v>
      </c>
      <c r="E132" s="36"/>
      <c r="F132" s="133" t="s">
        <v>217</v>
      </c>
    </row>
    <row r="133" spans="1:5" ht="15.75">
      <c r="A133" s="82"/>
      <c r="B133" s="30"/>
      <c r="C133" s="36"/>
      <c r="D133" s="52">
        <f>SUM(D129:D132)</f>
        <v>3650</v>
      </c>
      <c r="E133" s="36"/>
    </row>
    <row r="134" spans="1:6" ht="15.75">
      <c r="A134" s="80" t="s">
        <v>174</v>
      </c>
      <c r="B134" s="30"/>
      <c r="C134" s="36"/>
      <c r="D134" s="39"/>
      <c r="E134" s="36"/>
      <c r="F134" s="127" t="s">
        <v>137</v>
      </c>
    </row>
    <row r="135" spans="1:6" ht="30.75">
      <c r="A135" s="71" t="s">
        <v>42</v>
      </c>
      <c r="B135" s="30">
        <v>1</v>
      </c>
      <c r="C135" s="36">
        <v>2000</v>
      </c>
      <c r="D135" s="39">
        <f t="shared" si="3"/>
        <v>2000</v>
      </c>
      <c r="E135" s="36"/>
      <c r="F135" s="133" t="s">
        <v>219</v>
      </c>
    </row>
    <row r="136" spans="1:6" ht="30.75">
      <c r="A136" s="71" t="s">
        <v>43</v>
      </c>
      <c r="B136" s="30">
        <v>1</v>
      </c>
      <c r="C136" s="36">
        <v>1500</v>
      </c>
      <c r="D136" s="39">
        <f t="shared" si="3"/>
        <v>1500</v>
      </c>
      <c r="E136" s="36"/>
      <c r="F136" s="133" t="s">
        <v>218</v>
      </c>
    </row>
    <row r="137" spans="1:6" ht="30.75">
      <c r="A137" s="71" t="s">
        <v>47</v>
      </c>
      <c r="B137" s="30">
        <v>1</v>
      </c>
      <c r="C137" s="36">
        <v>1000</v>
      </c>
      <c r="D137" s="39">
        <f t="shared" si="3"/>
        <v>1000</v>
      </c>
      <c r="E137" s="36"/>
      <c r="F137" s="133" t="s">
        <v>250</v>
      </c>
    </row>
    <row r="138" spans="1:6" ht="15.75">
      <c r="A138" s="71" t="s">
        <v>182</v>
      </c>
      <c r="B138" s="30">
        <v>3</v>
      </c>
      <c r="C138" s="36">
        <v>200</v>
      </c>
      <c r="D138" s="39">
        <f t="shared" si="3"/>
        <v>600</v>
      </c>
      <c r="E138" s="36"/>
      <c r="F138" s="137" t="s">
        <v>136</v>
      </c>
    </row>
    <row r="139" spans="1:6" ht="15.75">
      <c r="A139" s="194" t="s">
        <v>253</v>
      </c>
      <c r="B139" s="189">
        <f>7*12*1</f>
        <v>84</v>
      </c>
      <c r="C139" s="191">
        <v>300</v>
      </c>
      <c r="D139" s="195">
        <f>B139*C139</f>
        <v>25200</v>
      </c>
      <c r="E139" s="36"/>
      <c r="F139" s="133" t="s">
        <v>251</v>
      </c>
    </row>
    <row r="140" spans="1:6" ht="30.75">
      <c r="A140" s="194" t="s">
        <v>249</v>
      </c>
      <c r="B140" s="189">
        <f>7*12*4</f>
        <v>336</v>
      </c>
      <c r="C140" s="191">
        <v>10</v>
      </c>
      <c r="D140" s="195">
        <f>B140*C140</f>
        <v>3360</v>
      </c>
      <c r="E140" s="36"/>
      <c r="F140" s="133" t="s">
        <v>252</v>
      </c>
    </row>
    <row r="141" spans="2:6" ht="15.75">
      <c r="B141" s="30"/>
      <c r="C141" s="36"/>
      <c r="D141" s="52">
        <f>SUM(D135:D140)</f>
        <v>33660</v>
      </c>
      <c r="E141" s="36"/>
      <c r="F141" s="131"/>
    </row>
    <row r="142" spans="1:6" ht="16.5">
      <c r="A142" s="158" t="s">
        <v>51</v>
      </c>
      <c r="B142" s="159"/>
      <c r="C142" s="160"/>
      <c r="D142" s="161">
        <f>SUM(D141,D133,D127,D121,D115,D107,D99)</f>
        <v>81460</v>
      </c>
      <c r="E142" s="36"/>
      <c r="F142" s="131"/>
    </row>
    <row r="143" spans="2:6" ht="15.75">
      <c r="B143" s="30"/>
      <c r="C143" s="36"/>
      <c r="D143" s="39"/>
      <c r="E143" s="36"/>
      <c r="F143" s="135"/>
    </row>
    <row r="144" spans="1:6" ht="15.75">
      <c r="A144" s="34" t="s">
        <v>48</v>
      </c>
      <c r="B144" s="30"/>
      <c r="C144" s="29"/>
      <c r="D144" s="39"/>
      <c r="F144" s="124"/>
    </row>
    <row r="145" spans="1:6" ht="15.75">
      <c r="A145" s="80" t="s">
        <v>49</v>
      </c>
      <c r="B145" s="30"/>
      <c r="C145" s="36"/>
      <c r="D145" s="39"/>
      <c r="E145" s="36"/>
      <c r="F145" s="127" t="s">
        <v>99</v>
      </c>
    </row>
    <row r="146" spans="1:6" ht="16.5">
      <c r="A146" s="90" t="s">
        <v>188</v>
      </c>
      <c r="B146" s="30">
        <v>850</v>
      </c>
      <c r="C146" s="156">
        <v>2</v>
      </c>
      <c r="D146" s="39">
        <f t="shared" si="3"/>
        <v>1700</v>
      </c>
      <c r="E146" s="36"/>
      <c r="F146" s="134" t="s">
        <v>209</v>
      </c>
    </row>
    <row r="147" spans="1:6" ht="33.75">
      <c r="A147" s="90" t="s">
        <v>189</v>
      </c>
      <c r="B147" s="30">
        <f>5*12</f>
        <v>60</v>
      </c>
      <c r="C147" s="156">
        <v>200</v>
      </c>
      <c r="D147" s="39">
        <f t="shared" si="3"/>
        <v>12000</v>
      </c>
      <c r="E147" s="36"/>
      <c r="F147" s="188" t="s">
        <v>210</v>
      </c>
    </row>
    <row r="148" spans="1:6" ht="15.75">
      <c r="A148" s="71" t="s">
        <v>237</v>
      </c>
      <c r="B148" s="30">
        <f>5*12</f>
        <v>60</v>
      </c>
      <c r="C148" s="36">
        <v>200</v>
      </c>
      <c r="D148" s="39">
        <f t="shared" si="3"/>
        <v>12000</v>
      </c>
      <c r="E148" s="36"/>
      <c r="F148" s="134" t="s">
        <v>238</v>
      </c>
    </row>
    <row r="149" spans="1:6" ht="30.75">
      <c r="A149" s="71" t="s">
        <v>187</v>
      </c>
      <c r="B149" s="30">
        <v>850</v>
      </c>
      <c r="C149" s="36">
        <v>15</v>
      </c>
      <c r="D149" s="39">
        <f t="shared" si="3"/>
        <v>12750</v>
      </c>
      <c r="E149" s="36"/>
      <c r="F149" s="138" t="s">
        <v>208</v>
      </c>
    </row>
    <row r="150" spans="1:6" ht="15.75">
      <c r="A150" s="71" t="s">
        <v>105</v>
      </c>
      <c r="B150" s="30">
        <v>1</v>
      </c>
      <c r="C150" s="36">
        <v>1200</v>
      </c>
      <c r="D150" s="39">
        <f t="shared" si="3"/>
        <v>1200</v>
      </c>
      <c r="E150" s="36"/>
      <c r="F150" s="134" t="s">
        <v>239</v>
      </c>
    </row>
    <row r="151" spans="1:6" ht="15.75">
      <c r="A151" s="71"/>
      <c r="B151" s="30"/>
      <c r="C151" s="36"/>
      <c r="D151" s="52">
        <f>SUM(D146:D150)</f>
        <v>39650</v>
      </c>
      <c r="E151" s="36"/>
      <c r="F151" s="134"/>
    </row>
    <row r="152" spans="1:6" ht="45.75">
      <c r="A152" s="44" t="s">
        <v>52</v>
      </c>
      <c r="B152" s="30"/>
      <c r="C152" s="36"/>
      <c r="D152" s="39"/>
      <c r="E152" s="36"/>
      <c r="F152" s="128" t="s">
        <v>138</v>
      </c>
    </row>
    <row r="153" spans="1:6" ht="15.75">
      <c r="A153" s="71" t="s">
        <v>190</v>
      </c>
      <c r="B153" s="30">
        <f>5*12</f>
        <v>60</v>
      </c>
      <c r="C153" s="36">
        <v>100</v>
      </c>
      <c r="D153" s="39">
        <f t="shared" si="3"/>
        <v>6000</v>
      </c>
      <c r="E153" s="36"/>
      <c r="F153" s="131" t="s">
        <v>206</v>
      </c>
    </row>
    <row r="154" spans="1:6" ht="30.75">
      <c r="A154" s="71" t="s">
        <v>191</v>
      </c>
      <c r="B154" s="30">
        <f>5*12</f>
        <v>60</v>
      </c>
      <c r="C154" s="36">
        <v>200</v>
      </c>
      <c r="D154" s="39">
        <f>B154*C154</f>
        <v>12000</v>
      </c>
      <c r="E154" s="36"/>
      <c r="F154" s="134" t="s">
        <v>205</v>
      </c>
    </row>
    <row r="155" spans="1:6" ht="15.75">
      <c r="A155" s="90"/>
      <c r="B155" s="30"/>
      <c r="C155" s="36"/>
      <c r="D155" s="52">
        <f>SUM(D153:D154)</f>
        <v>18000</v>
      </c>
      <c r="E155" s="36"/>
      <c r="F155" s="136"/>
    </row>
    <row r="156" spans="1:6" ht="15.75">
      <c r="A156" s="44" t="s">
        <v>60</v>
      </c>
      <c r="B156" s="30"/>
      <c r="C156" s="36"/>
      <c r="D156" s="39"/>
      <c r="E156" s="36"/>
      <c r="F156" s="124"/>
    </row>
    <row r="157" spans="1:6" ht="30.75">
      <c r="A157" s="71" t="s">
        <v>191</v>
      </c>
      <c r="B157" s="30">
        <f>5*12</f>
        <v>60</v>
      </c>
      <c r="C157" s="36">
        <v>200</v>
      </c>
      <c r="D157" s="52">
        <f>B157*C157</f>
        <v>12000</v>
      </c>
      <c r="E157" s="36"/>
      <c r="F157" s="134" t="s">
        <v>205</v>
      </c>
    </row>
    <row r="158" spans="1:6" ht="15.75">
      <c r="A158" s="71"/>
      <c r="B158" s="30"/>
      <c r="C158" s="36"/>
      <c r="D158" s="39"/>
      <c r="E158" s="36"/>
      <c r="F158" s="135"/>
    </row>
    <row r="159" spans="1:6" ht="15.75">
      <c r="A159" s="44" t="s">
        <v>61</v>
      </c>
      <c r="B159" s="30"/>
      <c r="C159" s="36"/>
      <c r="D159" s="39"/>
      <c r="E159" s="36"/>
      <c r="F159" s="124"/>
    </row>
    <row r="160" spans="1:6" ht="15.75">
      <c r="A160" s="71" t="s">
        <v>190</v>
      </c>
      <c r="B160" s="30">
        <f>5*12</f>
        <v>60</v>
      </c>
      <c r="C160" s="36">
        <v>100</v>
      </c>
      <c r="D160" s="39">
        <f>B160*C160</f>
        <v>6000</v>
      </c>
      <c r="E160" s="36"/>
      <c r="F160" s="131" t="s">
        <v>206</v>
      </c>
    </row>
    <row r="161" spans="1:6" ht="30.75">
      <c r="A161" s="71" t="s">
        <v>207</v>
      </c>
      <c r="B161" s="30">
        <f>5*12</f>
        <v>60</v>
      </c>
      <c r="C161" s="36">
        <v>200</v>
      </c>
      <c r="D161" s="39">
        <f>B161*C161</f>
        <v>12000</v>
      </c>
      <c r="E161" s="36"/>
      <c r="F161" s="134" t="s">
        <v>205</v>
      </c>
    </row>
    <row r="162" spans="1:5" ht="15.75">
      <c r="A162" s="172"/>
      <c r="B162" s="30"/>
      <c r="C162" s="36"/>
      <c r="D162" s="52">
        <f>SUM(D160:D161)</f>
        <v>18000</v>
      </c>
      <c r="E162" s="36"/>
    </row>
    <row r="163" spans="1:5" ht="15.75">
      <c r="A163" s="88" t="s">
        <v>146</v>
      </c>
      <c r="B163" s="30"/>
      <c r="C163" s="36"/>
      <c r="D163" s="52">
        <f>SUM(D162,D157,D155,D151)</f>
        <v>87650</v>
      </c>
      <c r="E163" s="36"/>
    </row>
    <row r="164" spans="1:5" ht="18.75" thickBot="1">
      <c r="A164" s="162" t="s">
        <v>54</v>
      </c>
      <c r="B164" s="163"/>
      <c r="C164" s="163"/>
      <c r="D164" s="164">
        <f>SUM(D163+D142)</f>
        <v>169110</v>
      </c>
      <c r="E164" s="36"/>
    </row>
    <row r="165" spans="1:5" ht="16.5" thickTop="1">
      <c r="A165" s="80"/>
      <c r="B165" s="30"/>
      <c r="C165" s="36"/>
      <c r="D165" s="39"/>
      <c r="E165" s="36"/>
    </row>
    <row r="166" spans="1:5" ht="16.5">
      <c r="A166" s="85" t="s">
        <v>149</v>
      </c>
      <c r="B166" s="30"/>
      <c r="C166" s="36"/>
      <c r="D166" s="39"/>
      <c r="E166" s="36"/>
    </row>
    <row r="167" spans="1:6" ht="33.75">
      <c r="A167" s="86" t="s">
        <v>55</v>
      </c>
      <c r="B167" s="30"/>
      <c r="C167" s="36"/>
      <c r="D167" s="39"/>
      <c r="E167" s="36"/>
      <c r="F167" s="126" t="s">
        <v>204</v>
      </c>
    </row>
    <row r="168" spans="1:6" ht="30.75">
      <c r="A168" s="90" t="s">
        <v>247</v>
      </c>
      <c r="B168" s="30">
        <v>20</v>
      </c>
      <c r="C168" s="36">
        <v>400</v>
      </c>
      <c r="D168" s="39">
        <f>B168*C168</f>
        <v>8000</v>
      </c>
      <c r="E168" s="36"/>
      <c r="F168" s="133" t="s">
        <v>240</v>
      </c>
    </row>
    <row r="169" spans="1:6" ht="30.75">
      <c r="A169" s="90" t="s">
        <v>248</v>
      </c>
      <c r="B169" s="30">
        <v>20</v>
      </c>
      <c r="C169" s="36">
        <v>400</v>
      </c>
      <c r="D169" s="39">
        <f aca="true" t="shared" si="4" ref="D169:D176">B169*C169</f>
        <v>8000</v>
      </c>
      <c r="E169" s="36"/>
      <c r="F169" s="133" t="s">
        <v>241</v>
      </c>
    </row>
    <row r="170" spans="1:6" ht="15.75">
      <c r="A170" s="90"/>
      <c r="B170" s="30"/>
      <c r="C170" s="36"/>
      <c r="D170" s="39"/>
      <c r="E170" s="36"/>
      <c r="F170" s="133"/>
    </row>
    <row r="171" spans="1:5" ht="16.5">
      <c r="A171" s="86" t="s">
        <v>57</v>
      </c>
      <c r="B171" s="30"/>
      <c r="C171" s="36"/>
      <c r="D171" s="39"/>
      <c r="E171" s="36"/>
    </row>
    <row r="172" spans="1:6" ht="30.75">
      <c r="A172" s="90" t="s">
        <v>247</v>
      </c>
      <c r="B172" s="30">
        <v>20</v>
      </c>
      <c r="C172" s="36">
        <v>400</v>
      </c>
      <c r="D172" s="39">
        <f t="shared" si="4"/>
        <v>8000</v>
      </c>
      <c r="E172" s="41"/>
      <c r="F172" s="133" t="s">
        <v>240</v>
      </c>
    </row>
    <row r="173" spans="1:6" ht="30.75">
      <c r="A173" s="90" t="s">
        <v>248</v>
      </c>
      <c r="B173" s="30">
        <v>20</v>
      </c>
      <c r="C173" s="36">
        <v>400</v>
      </c>
      <c r="D173" s="39">
        <f t="shared" si="4"/>
        <v>8000</v>
      </c>
      <c r="E173" s="41"/>
      <c r="F173" s="133" t="s">
        <v>242</v>
      </c>
    </row>
    <row r="174" spans="1:5" ht="16.5">
      <c r="A174" s="86" t="s">
        <v>85</v>
      </c>
      <c r="B174" s="38"/>
      <c r="C174" s="36"/>
      <c r="D174" s="39"/>
      <c r="E174" s="36"/>
    </row>
    <row r="175" spans="1:6" ht="30.75">
      <c r="A175" s="90" t="s">
        <v>247</v>
      </c>
      <c r="B175" s="38">
        <v>20</v>
      </c>
      <c r="C175" s="36">
        <v>400</v>
      </c>
      <c r="D175" s="39">
        <f t="shared" si="4"/>
        <v>8000</v>
      </c>
      <c r="E175" s="36"/>
      <c r="F175" s="133" t="s">
        <v>240</v>
      </c>
    </row>
    <row r="176" spans="1:6" ht="30.75">
      <c r="A176" s="90" t="s">
        <v>248</v>
      </c>
      <c r="B176" s="38">
        <v>20</v>
      </c>
      <c r="C176" s="36">
        <v>400</v>
      </c>
      <c r="D176" s="39">
        <f t="shared" si="4"/>
        <v>8000</v>
      </c>
      <c r="E176" s="36"/>
      <c r="F176" s="133" t="s">
        <v>242</v>
      </c>
    </row>
    <row r="177" spans="1:5" ht="15.75">
      <c r="A177" s="91"/>
      <c r="B177" s="38"/>
      <c r="C177" s="36"/>
      <c r="D177" s="39"/>
      <c r="E177" s="36"/>
    </row>
    <row r="178" spans="1:5" ht="18.75" thickBot="1">
      <c r="A178" s="173" t="s">
        <v>56</v>
      </c>
      <c r="B178" s="174"/>
      <c r="C178" s="175"/>
      <c r="D178" s="151">
        <f>SUM(D168:D176)</f>
        <v>48000</v>
      </c>
      <c r="E178" s="36"/>
    </row>
    <row r="179" spans="1:6" ht="30.75" thickTop="1">
      <c r="A179" s="85" t="s">
        <v>59</v>
      </c>
      <c r="B179" s="38"/>
      <c r="C179" s="36"/>
      <c r="D179" s="39"/>
      <c r="E179" s="36"/>
      <c r="F179" s="132" t="s">
        <v>143</v>
      </c>
    </row>
    <row r="180" spans="1:6" ht="15.75">
      <c r="A180" s="70" t="s">
        <v>83</v>
      </c>
      <c r="B180" s="115">
        <v>1</v>
      </c>
      <c r="C180" s="96">
        <v>3000</v>
      </c>
      <c r="D180" s="61">
        <f>B180*C180</f>
        <v>3000</v>
      </c>
      <c r="E180" s="96"/>
      <c r="F180" s="136" t="s">
        <v>203</v>
      </c>
    </row>
    <row r="181" spans="1:6" ht="15.75">
      <c r="A181" s="71" t="s">
        <v>84</v>
      </c>
      <c r="B181" s="30">
        <v>1</v>
      </c>
      <c r="C181" s="36">
        <v>5000</v>
      </c>
      <c r="D181" s="61">
        <f>B181*C181</f>
        <v>5000</v>
      </c>
      <c r="E181" s="36"/>
      <c r="F181" s="136" t="s">
        <v>202</v>
      </c>
    </row>
    <row r="182" spans="2:5" ht="15.75">
      <c r="B182" s="38"/>
      <c r="C182" s="36"/>
      <c r="D182" s="39"/>
      <c r="E182" s="36"/>
    </row>
    <row r="183" spans="1:5" ht="18" thickBot="1">
      <c r="A183" s="183" t="s">
        <v>58</v>
      </c>
      <c r="B183" s="92"/>
      <c r="C183" s="87"/>
      <c r="D183" s="102">
        <f>SUM(D180:D181)</f>
        <v>8000</v>
      </c>
      <c r="E183" s="36"/>
    </row>
    <row r="184" spans="1:5" ht="16.5" thickTop="1">
      <c r="A184" s="35"/>
      <c r="B184" s="38"/>
      <c r="C184" s="36"/>
      <c r="D184" s="39"/>
      <c r="E184" s="36"/>
    </row>
    <row r="185" spans="1:5" ht="18.75" thickBot="1">
      <c r="A185" s="176" t="s">
        <v>12</v>
      </c>
      <c r="B185" s="177"/>
      <c r="C185" s="178"/>
      <c r="D185" s="187">
        <f>D183+D178+D164+D78+D56+D48+D42+D37+D28</f>
        <v>1368505.3</v>
      </c>
      <c r="E185" s="29"/>
    </row>
    <row r="186" spans="1:5" ht="15.75">
      <c r="A186" s="43"/>
      <c r="B186" s="116"/>
      <c r="C186" s="99"/>
      <c r="D186" s="106" t="s">
        <v>4</v>
      </c>
      <c r="E186" s="55"/>
    </row>
    <row r="187" spans="1:4" ht="15.75">
      <c r="A187" s="34" t="s">
        <v>19</v>
      </c>
      <c r="B187" s="30"/>
      <c r="C187" s="29"/>
      <c r="D187" s="72"/>
    </row>
    <row r="188" spans="1:6" ht="15.75">
      <c r="A188" s="43" t="s">
        <v>201</v>
      </c>
      <c r="B188" s="51"/>
      <c r="C188" s="40"/>
      <c r="D188" s="72">
        <f>10%*D185</f>
        <v>136850.53</v>
      </c>
      <c r="E188" s="25"/>
      <c r="F188" s="136" t="s">
        <v>147</v>
      </c>
    </row>
    <row r="189" spans="1:4" ht="15.75">
      <c r="A189" s="43"/>
      <c r="B189" s="30"/>
      <c r="C189" s="29"/>
      <c r="D189" s="72"/>
    </row>
    <row r="190" spans="1:5" ht="18.75" thickBot="1">
      <c r="A190" s="179" t="s">
        <v>18</v>
      </c>
      <c r="B190" s="180"/>
      <c r="C190" s="181"/>
      <c r="D190" s="144">
        <f>D188</f>
        <v>136850.53</v>
      </c>
      <c r="E190" s="29"/>
    </row>
    <row r="191" spans="1:4" ht="16.5" thickTop="1">
      <c r="A191" s="34"/>
      <c r="B191" s="30"/>
      <c r="C191" s="29"/>
      <c r="D191" s="72"/>
    </row>
    <row r="192" spans="1:4" ht="18.75" thickBot="1">
      <c r="A192" s="176" t="s">
        <v>21</v>
      </c>
      <c r="B192" s="184"/>
      <c r="C192" s="178"/>
      <c r="D192" s="187">
        <f>D185+D190</f>
        <v>1505355.83</v>
      </c>
    </row>
    <row r="193" spans="1:5" ht="15.75">
      <c r="A193" s="29" t="s">
        <v>4</v>
      </c>
      <c r="B193" s="30"/>
      <c r="C193" s="29"/>
      <c r="D193" s="29"/>
      <c r="E193" s="29"/>
    </row>
    <row r="194" spans="1:4" ht="15.75">
      <c r="A194" s="29"/>
      <c r="B194" s="30"/>
      <c r="C194" s="29"/>
      <c r="D194" s="29"/>
    </row>
    <row r="197" ht="15.75">
      <c r="A197" s="25"/>
    </row>
  </sheetData>
  <sheetProtection/>
  <mergeCells count="3">
    <mergeCell ref="B9:D9"/>
    <mergeCell ref="B8:D8"/>
    <mergeCell ref="A1:F1"/>
  </mergeCells>
  <printOptions/>
  <pageMargins left="0.82" right="0.25" top="0.4" bottom="0.22" header="0.5" footer="0.2"/>
  <pageSetup fitToHeight="3" horizontalDpi="600" verticalDpi="600" orientation="landscape" scale="45"/>
  <headerFooter alignWithMargins="0">
    <oddHeader>&amp;CPage &amp;P</oddHeader>
  </headerFooter>
  <ignoredErrors>
    <ignoredError sqref="D15"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JHU/CCP</dc:creator>
  <cp:keywords/>
  <dc:description/>
  <cp:lastModifiedBy>Kathryn Bertram</cp:lastModifiedBy>
  <cp:lastPrinted>2002-12-17T22:38:31Z</cp:lastPrinted>
  <dcterms:created xsi:type="dcterms:W3CDTF">2000-03-22T17:00:15Z</dcterms:created>
  <dcterms:modified xsi:type="dcterms:W3CDTF">2021-12-14T15:15:26Z</dcterms:modified>
  <cp:category/>
  <cp:version/>
  <cp:contentType/>
  <cp:contentStatus/>
</cp:coreProperties>
</file>